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.UHMP\Documents\UV-2023\UV-20-2-2023\"/>
    </mc:Choice>
  </mc:AlternateContent>
  <xr:revisionPtr revIDLastSave="0" documentId="13_ncr:1_{9FF1FCB4-09FC-4FF0-AAD7-67851B8EE635}" xr6:coauthVersionLast="45" xr6:coauthVersionMax="47" xr10:uidLastSave="{00000000-0000-0000-0000-000000000000}"/>
  <bookViews>
    <workbookView xWindow="-108" yWindow="-108" windowWidth="23256" windowHeight="12600" tabRatio="844" xr2:uid="{00000000-000D-0000-FFFF-FFFF00000000}"/>
  </bookViews>
  <sheets>
    <sheet name="Opci dio 2022 -kn" sheetId="9" r:id="rId1"/>
    <sheet name="Opci dio 2022 -eur" sheetId="10" r:id="rId2"/>
    <sheet name="Prihodi po ekonomskoj klas.- kn" sheetId="2" r:id="rId3"/>
    <sheet name="Prih po ek.klas.-euri" sheetId="5" r:id="rId4"/>
    <sheet name="Prihodi-izvori-ekonom. klas.-kn" sheetId="3" r:id="rId5"/>
    <sheet name="Prih.izv-ek.kl.-eur" sheetId="7" r:id="rId6"/>
    <sheet name="Prihodi-Rashodi-rezultat-izvori" sheetId="4" r:id="rId7"/>
    <sheet name="Prih-rash-rez-izv- eur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7" l="1"/>
  <c r="B29" i="7"/>
  <c r="B32" i="3"/>
  <c r="B21" i="3"/>
  <c r="G18" i="10" l="1"/>
  <c r="F18" i="10"/>
  <c r="G17" i="10"/>
  <c r="F17" i="10"/>
  <c r="G16" i="10"/>
  <c r="E16" i="10"/>
  <c r="D16" i="10"/>
  <c r="C16" i="10"/>
  <c r="B16" i="10"/>
  <c r="F16" i="10" s="1"/>
  <c r="E14" i="10"/>
  <c r="D14" i="10"/>
  <c r="D24" i="10" s="1"/>
  <c r="G13" i="10"/>
  <c r="F13" i="10"/>
  <c r="G12" i="10"/>
  <c r="F12" i="10"/>
  <c r="G11" i="10"/>
  <c r="E11" i="10"/>
  <c r="D11" i="10"/>
  <c r="C11" i="10"/>
  <c r="B11" i="10"/>
  <c r="F11" i="10" s="1"/>
  <c r="G10" i="10"/>
  <c r="G9" i="10"/>
  <c r="F9" i="10"/>
  <c r="G8" i="10"/>
  <c r="E8" i="10"/>
  <c r="F8" i="10" s="1"/>
  <c r="D8" i="10"/>
  <c r="C8" i="10"/>
  <c r="C14" i="10" s="1"/>
  <c r="C24" i="10" s="1"/>
  <c r="B8" i="10"/>
  <c r="B14" i="10" s="1"/>
  <c r="B24" i="10" s="1"/>
  <c r="G18" i="9"/>
  <c r="F18" i="9"/>
  <c r="G17" i="9"/>
  <c r="F17" i="9"/>
  <c r="E16" i="9"/>
  <c r="G16" i="9" s="1"/>
  <c r="D16" i="9"/>
  <c r="C16" i="9"/>
  <c r="B16" i="9"/>
  <c r="C14" i="9"/>
  <c r="C24" i="9" s="1"/>
  <c r="B14" i="9"/>
  <c r="B24" i="9" s="1"/>
  <c r="G13" i="9"/>
  <c r="F13" i="9"/>
  <c r="G12" i="9"/>
  <c r="F12" i="9"/>
  <c r="E11" i="9"/>
  <c r="G11" i="9" s="1"/>
  <c r="D11" i="9"/>
  <c r="D14" i="9" s="1"/>
  <c r="D24" i="9" s="1"/>
  <c r="C11" i="9"/>
  <c r="B11" i="9"/>
  <c r="G10" i="9"/>
  <c r="G9" i="9"/>
  <c r="F9" i="9"/>
  <c r="E8" i="9"/>
  <c r="E14" i="9" s="1"/>
  <c r="D8" i="9"/>
  <c r="C8" i="9"/>
  <c r="B8" i="9"/>
  <c r="F14" i="10" l="1"/>
  <c r="G14" i="10"/>
  <c r="E24" i="10"/>
  <c r="F24" i="10" s="1"/>
  <c r="E24" i="9"/>
  <c r="G24" i="9" s="1"/>
  <c r="G14" i="9"/>
  <c r="F14" i="9"/>
  <c r="F8" i="9"/>
  <c r="G8" i="9"/>
  <c r="F11" i="9"/>
  <c r="F16" i="9"/>
  <c r="E64" i="8"/>
  <c r="E63" i="8"/>
  <c r="E67" i="8" s="1"/>
  <c r="E59" i="8"/>
  <c r="E58" i="8"/>
  <c r="E54" i="8"/>
  <c r="E50" i="8"/>
  <c r="E45" i="8"/>
  <c r="E40" i="8"/>
  <c r="E32" i="8"/>
  <c r="E28" i="8"/>
  <c r="E23" i="8"/>
  <c r="E19" i="8"/>
  <c r="E14" i="8"/>
  <c r="G14" i="8" s="1"/>
  <c r="E10" i="8"/>
  <c r="D64" i="8"/>
  <c r="D63" i="8"/>
  <c r="D67" i="8" s="1"/>
  <c r="D59" i="8"/>
  <c r="D58" i="8"/>
  <c r="D54" i="8"/>
  <c r="D50" i="8"/>
  <c r="D45" i="8"/>
  <c r="D40" i="8"/>
  <c r="D32" i="8"/>
  <c r="D28" i="8"/>
  <c r="D23" i="8"/>
  <c r="D19" i="8"/>
  <c r="D14" i="8"/>
  <c r="D10" i="8"/>
  <c r="C64" i="8"/>
  <c r="B64" i="8"/>
  <c r="C63" i="8"/>
  <c r="B63" i="8"/>
  <c r="G61" i="8"/>
  <c r="F61" i="8"/>
  <c r="G60" i="8"/>
  <c r="F60" i="8"/>
  <c r="C59" i="8"/>
  <c r="B59" i="8"/>
  <c r="C58" i="8"/>
  <c r="B58" i="8"/>
  <c r="G57" i="8"/>
  <c r="F57" i="8"/>
  <c r="G56" i="8"/>
  <c r="F56" i="8"/>
  <c r="C54" i="8"/>
  <c r="B54" i="8"/>
  <c r="G53" i="8"/>
  <c r="F53" i="8"/>
  <c r="G52" i="8"/>
  <c r="F52" i="8"/>
  <c r="C50" i="8"/>
  <c r="B50" i="8"/>
  <c r="G49" i="8"/>
  <c r="F49" i="8"/>
  <c r="G48" i="8"/>
  <c r="F48" i="8"/>
  <c r="G47" i="8"/>
  <c r="F47" i="8"/>
  <c r="C45" i="8"/>
  <c r="B45" i="8"/>
  <c r="G44" i="8"/>
  <c r="F44" i="8"/>
  <c r="G43" i="8"/>
  <c r="F43" i="8"/>
  <c r="G42" i="8"/>
  <c r="F42" i="8"/>
  <c r="C40" i="8"/>
  <c r="B40" i="8"/>
  <c r="G39" i="8"/>
  <c r="F39" i="8"/>
  <c r="G38" i="8"/>
  <c r="F38" i="8"/>
  <c r="B36" i="8"/>
  <c r="C32" i="8"/>
  <c r="B32" i="8"/>
  <c r="G31" i="8"/>
  <c r="F31" i="8"/>
  <c r="G30" i="8"/>
  <c r="F30" i="8"/>
  <c r="C28" i="8"/>
  <c r="B28" i="8"/>
  <c r="G27" i="8"/>
  <c r="F27" i="8"/>
  <c r="G26" i="8"/>
  <c r="F26" i="8"/>
  <c r="G25" i="8"/>
  <c r="F25" i="8"/>
  <c r="C23" i="8"/>
  <c r="B23" i="8"/>
  <c r="G22" i="8"/>
  <c r="F22" i="8"/>
  <c r="G21" i="8"/>
  <c r="F21" i="8"/>
  <c r="C19" i="8"/>
  <c r="B19" i="8"/>
  <c r="G18" i="8"/>
  <c r="F18" i="8"/>
  <c r="G17" i="8"/>
  <c r="F17" i="8"/>
  <c r="G16" i="8"/>
  <c r="F16" i="8"/>
  <c r="C14" i="8"/>
  <c r="B14" i="8"/>
  <c r="G13" i="8"/>
  <c r="F13" i="8"/>
  <c r="G12" i="8"/>
  <c r="F12" i="8"/>
  <c r="C10" i="8"/>
  <c r="B10" i="8"/>
  <c r="G9" i="8"/>
  <c r="F9" i="8"/>
  <c r="G8" i="8"/>
  <c r="F8" i="8"/>
  <c r="G58" i="7"/>
  <c r="F58" i="7"/>
  <c r="G57" i="7"/>
  <c r="F57" i="7"/>
  <c r="E56" i="7"/>
  <c r="D56" i="7"/>
  <c r="C56" i="7"/>
  <c r="B56" i="7"/>
  <c r="G55" i="7"/>
  <c r="F55" i="7"/>
  <c r="E54" i="7"/>
  <c r="G54" i="7" s="1"/>
  <c r="D54" i="7"/>
  <c r="C54" i="7"/>
  <c r="B54" i="7"/>
  <c r="G53" i="7"/>
  <c r="F53" i="7"/>
  <c r="E52" i="7"/>
  <c r="G52" i="7" s="1"/>
  <c r="D52" i="7"/>
  <c r="D51" i="7" s="1"/>
  <c r="C52" i="7"/>
  <c r="B52" i="7"/>
  <c r="B51" i="7" s="1"/>
  <c r="C51" i="7"/>
  <c r="G50" i="7"/>
  <c r="F50" i="7"/>
  <c r="G49" i="7"/>
  <c r="F49" i="7"/>
  <c r="E48" i="7"/>
  <c r="D48" i="7"/>
  <c r="C48" i="7"/>
  <c r="C47" i="7" s="1"/>
  <c r="B48" i="7"/>
  <c r="B47" i="7" s="1"/>
  <c r="E47" i="7"/>
  <c r="D47" i="7"/>
  <c r="G46" i="7"/>
  <c r="F46" i="7"/>
  <c r="G45" i="7"/>
  <c r="E45" i="7"/>
  <c r="E44" i="7" s="1"/>
  <c r="D45" i="7"/>
  <c r="D44" i="7" s="1"/>
  <c r="C45" i="7"/>
  <c r="C44" i="7" s="1"/>
  <c r="B45" i="7"/>
  <c r="G43" i="7"/>
  <c r="F43" i="7"/>
  <c r="G42" i="7"/>
  <c r="F42" i="7"/>
  <c r="E41" i="7"/>
  <c r="D41" i="7"/>
  <c r="C41" i="7"/>
  <c r="B41" i="7"/>
  <c r="G40" i="7"/>
  <c r="F40" i="7"/>
  <c r="G39" i="7"/>
  <c r="E39" i="7"/>
  <c r="F39" i="7" s="1"/>
  <c r="D39" i="7"/>
  <c r="C39" i="7"/>
  <c r="B39" i="7"/>
  <c r="G38" i="7"/>
  <c r="F38" i="7"/>
  <c r="E37" i="7"/>
  <c r="D37" i="7"/>
  <c r="C37" i="7"/>
  <c r="B37" i="7"/>
  <c r="C36" i="7"/>
  <c r="G35" i="7"/>
  <c r="F35" i="7"/>
  <c r="E34" i="7"/>
  <c r="G34" i="7" s="1"/>
  <c r="D34" i="7"/>
  <c r="C34" i="7"/>
  <c r="B34" i="7"/>
  <c r="G31" i="7"/>
  <c r="F31" i="7"/>
  <c r="G30" i="7"/>
  <c r="F30" i="7"/>
  <c r="E29" i="7"/>
  <c r="E28" i="7" s="1"/>
  <c r="D29" i="7"/>
  <c r="C29" i="7"/>
  <c r="C28" i="7" s="1"/>
  <c r="B28" i="7"/>
  <c r="D28" i="7"/>
  <c r="G27" i="7"/>
  <c r="F27" i="7"/>
  <c r="E26" i="7"/>
  <c r="D26" i="7"/>
  <c r="C26" i="7"/>
  <c r="B26" i="7"/>
  <c r="G25" i="7"/>
  <c r="F25" i="7"/>
  <c r="G24" i="7"/>
  <c r="E24" i="7"/>
  <c r="D24" i="7"/>
  <c r="D23" i="7" s="1"/>
  <c r="C24" i="7"/>
  <c r="C23" i="7" s="1"/>
  <c r="B24" i="7"/>
  <c r="B23" i="7" s="1"/>
  <c r="G20" i="7"/>
  <c r="F20" i="7"/>
  <c r="E19" i="7"/>
  <c r="D19" i="7"/>
  <c r="G19" i="7" s="1"/>
  <c r="C19" i="7"/>
  <c r="B19" i="7"/>
  <c r="F19" i="7" s="1"/>
  <c r="G18" i="7"/>
  <c r="F18" i="7"/>
  <c r="E17" i="7"/>
  <c r="D17" i="7"/>
  <c r="C17" i="7"/>
  <c r="B17" i="7"/>
  <c r="G16" i="7"/>
  <c r="F16" i="7"/>
  <c r="G15" i="7"/>
  <c r="F15" i="7"/>
  <c r="E14" i="7"/>
  <c r="E13" i="7" s="1"/>
  <c r="D14" i="7"/>
  <c r="D13" i="7" s="1"/>
  <c r="C14" i="7"/>
  <c r="B14" i="7"/>
  <c r="G12" i="7"/>
  <c r="F12" i="7"/>
  <c r="E11" i="7"/>
  <c r="D11" i="7"/>
  <c r="C11" i="7"/>
  <c r="G10" i="7"/>
  <c r="F10" i="7"/>
  <c r="E9" i="7"/>
  <c r="G9" i="7" s="1"/>
  <c r="D9" i="7"/>
  <c r="C9" i="7"/>
  <c r="B9" i="7"/>
  <c r="B8" i="7" l="1"/>
  <c r="F24" i="7"/>
  <c r="G28" i="7"/>
  <c r="F45" i="7"/>
  <c r="B59" i="7"/>
  <c r="G17" i="7"/>
  <c r="F37" i="7"/>
  <c r="D36" i="7"/>
  <c r="F52" i="7"/>
  <c r="G41" i="7"/>
  <c r="G47" i="7"/>
  <c r="G48" i="7"/>
  <c r="G56" i="7"/>
  <c r="G23" i="8"/>
  <c r="G11" i="7"/>
  <c r="C13" i="7"/>
  <c r="C8" i="7" s="1"/>
  <c r="C59" i="7" s="1"/>
  <c r="G26" i="7"/>
  <c r="G37" i="7"/>
  <c r="G32" i="8"/>
  <c r="C67" i="8"/>
  <c r="F58" i="8"/>
  <c r="G64" i="8"/>
  <c r="F28" i="8"/>
  <c r="F10" i="8"/>
  <c r="G59" i="8"/>
  <c r="F23" i="8"/>
  <c r="G28" i="8"/>
  <c r="G58" i="8"/>
  <c r="G19" i="8"/>
  <c r="G54" i="8"/>
  <c r="G40" i="8"/>
  <c r="G10" i="8"/>
  <c r="F50" i="8"/>
  <c r="F45" i="8"/>
  <c r="F63" i="8"/>
  <c r="B67" i="8"/>
  <c r="F54" i="8"/>
  <c r="F40" i="8"/>
  <c r="F32" i="8"/>
  <c r="G45" i="8"/>
  <c r="G50" i="8"/>
  <c r="G63" i="8"/>
  <c r="F59" i="8"/>
  <c r="F14" i="8"/>
  <c r="F19" i="8"/>
  <c r="F64" i="8"/>
  <c r="G29" i="7"/>
  <c r="F29" i="7"/>
  <c r="G13" i="7"/>
  <c r="F13" i="7"/>
  <c r="D8" i="7"/>
  <c r="D59" i="7" s="1"/>
  <c r="G44" i="7"/>
  <c r="F44" i="7"/>
  <c r="F11" i="7"/>
  <c r="F17" i="7"/>
  <c r="F41" i="7"/>
  <c r="F47" i="7"/>
  <c r="E36" i="7"/>
  <c r="F14" i="7"/>
  <c r="F28" i="7"/>
  <c r="F56" i="7"/>
  <c r="G14" i="7"/>
  <c r="E23" i="7"/>
  <c r="E51" i="7"/>
  <c r="F9" i="7"/>
  <c r="F26" i="7"/>
  <c r="F34" i="7"/>
  <c r="F48" i="7"/>
  <c r="F54" i="7"/>
  <c r="F66" i="8" l="1"/>
  <c r="G66" i="8"/>
  <c r="G36" i="7"/>
  <c r="F36" i="7"/>
  <c r="G23" i="7"/>
  <c r="F23" i="7"/>
  <c r="G51" i="7"/>
  <c r="F51" i="7"/>
  <c r="E8" i="7"/>
  <c r="G67" i="8" l="1"/>
  <c r="F67" i="8"/>
  <c r="G8" i="7"/>
  <c r="E59" i="7"/>
  <c r="F8" i="7"/>
  <c r="G59" i="7" l="1"/>
  <c r="F59" i="7"/>
  <c r="C36" i="5" l="1"/>
  <c r="D36" i="5"/>
  <c r="E36" i="5"/>
  <c r="B36" i="5"/>
  <c r="C34" i="5"/>
  <c r="D34" i="5"/>
  <c r="E34" i="5"/>
  <c r="B34" i="5"/>
  <c r="C32" i="5"/>
  <c r="D32" i="5"/>
  <c r="E32" i="5"/>
  <c r="B32" i="5"/>
  <c r="C27" i="5"/>
  <c r="D27" i="5"/>
  <c r="E27" i="5"/>
  <c r="C30" i="5"/>
  <c r="D30" i="5"/>
  <c r="E30" i="5"/>
  <c r="B30" i="5"/>
  <c r="B27" i="5"/>
  <c r="C24" i="5"/>
  <c r="D24" i="5"/>
  <c r="E24" i="5"/>
  <c r="B24" i="5"/>
  <c r="C22" i="5"/>
  <c r="D22" i="5"/>
  <c r="E22" i="5"/>
  <c r="B22" i="5"/>
  <c r="C20" i="5"/>
  <c r="D20" i="5"/>
  <c r="E20" i="5"/>
  <c r="B20" i="5"/>
  <c r="C17" i="5"/>
  <c r="D17" i="5"/>
  <c r="E17" i="5"/>
  <c r="B17" i="5"/>
  <c r="C15" i="5"/>
  <c r="D15" i="5"/>
  <c r="E15" i="5"/>
  <c r="B15" i="5"/>
  <c r="C13" i="5"/>
  <c r="D13" i="5"/>
  <c r="E13" i="5"/>
  <c r="B13" i="5"/>
  <c r="C10" i="5"/>
  <c r="D10" i="5"/>
  <c r="E10" i="5"/>
  <c r="B10" i="5"/>
  <c r="C8" i="5"/>
  <c r="D8" i="5"/>
  <c r="E8" i="5"/>
  <c r="B8" i="5"/>
  <c r="B64" i="4"/>
  <c r="B63" i="4"/>
  <c r="B36" i="4"/>
  <c r="C63" i="4" l="1"/>
  <c r="D63" i="4"/>
  <c r="E63" i="4"/>
  <c r="E23" i="4"/>
  <c r="D23" i="4"/>
  <c r="C23" i="4"/>
  <c r="B23" i="4"/>
  <c r="G22" i="4"/>
  <c r="F22" i="4"/>
  <c r="G21" i="4"/>
  <c r="F21" i="4"/>
  <c r="C64" i="4"/>
  <c r="G23" i="4" l="1"/>
  <c r="F23" i="4"/>
  <c r="D7" i="5"/>
  <c r="D39" i="5" s="1"/>
  <c r="E7" i="5"/>
  <c r="C7" i="5"/>
  <c r="C39" i="5" s="1"/>
  <c r="B7" i="5"/>
  <c r="B39" i="5" s="1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E39" i="5" l="1"/>
  <c r="G39" i="5" s="1"/>
  <c r="G7" i="5"/>
  <c r="F7" i="5"/>
  <c r="F53" i="4"/>
  <c r="G53" i="4"/>
  <c r="E64" i="4"/>
  <c r="D64" i="4"/>
  <c r="D66" i="4" s="1"/>
  <c r="D67" i="4" s="1"/>
  <c r="E59" i="4"/>
  <c r="D59" i="4"/>
  <c r="E58" i="4"/>
  <c r="D58" i="4"/>
  <c r="E54" i="4"/>
  <c r="D54" i="4"/>
  <c r="E50" i="4"/>
  <c r="D50" i="4"/>
  <c r="E45" i="4"/>
  <c r="D45" i="4"/>
  <c r="E40" i="4"/>
  <c r="D40" i="4"/>
  <c r="E32" i="4"/>
  <c r="D32" i="4"/>
  <c r="E28" i="4"/>
  <c r="D28" i="4"/>
  <c r="E19" i="4"/>
  <c r="D19" i="4"/>
  <c r="E14" i="4"/>
  <c r="D14" i="4"/>
  <c r="E10" i="4"/>
  <c r="D10" i="4"/>
  <c r="C50" i="4"/>
  <c r="B50" i="4"/>
  <c r="F9" i="4"/>
  <c r="G9" i="4"/>
  <c r="F12" i="4"/>
  <c r="G12" i="4"/>
  <c r="F13" i="4"/>
  <c r="G13" i="4"/>
  <c r="F16" i="4"/>
  <c r="G16" i="4"/>
  <c r="F17" i="4"/>
  <c r="G17" i="4"/>
  <c r="F18" i="4"/>
  <c r="G18" i="4"/>
  <c r="F25" i="4"/>
  <c r="G25" i="4"/>
  <c r="F26" i="4"/>
  <c r="G26" i="4"/>
  <c r="F27" i="4"/>
  <c r="G27" i="4"/>
  <c r="F30" i="4"/>
  <c r="G30" i="4"/>
  <c r="F31" i="4"/>
  <c r="G31" i="4"/>
  <c r="F38" i="4"/>
  <c r="G38" i="4"/>
  <c r="F39" i="4"/>
  <c r="G39" i="4"/>
  <c r="F42" i="4"/>
  <c r="G42" i="4"/>
  <c r="F43" i="4"/>
  <c r="G43" i="4"/>
  <c r="F44" i="4"/>
  <c r="G44" i="4"/>
  <c r="F47" i="4"/>
  <c r="G47" i="4"/>
  <c r="F48" i="4"/>
  <c r="G48" i="4"/>
  <c r="F49" i="4"/>
  <c r="G49" i="4"/>
  <c r="F52" i="4"/>
  <c r="G52" i="4"/>
  <c r="F56" i="4"/>
  <c r="G56" i="4"/>
  <c r="F57" i="4"/>
  <c r="G57" i="4"/>
  <c r="F60" i="4"/>
  <c r="G60" i="4"/>
  <c r="F61" i="4"/>
  <c r="G61" i="4"/>
  <c r="G8" i="4"/>
  <c r="F8" i="4"/>
  <c r="F9" i="2"/>
  <c r="G9" i="2"/>
  <c r="F11" i="2"/>
  <c r="G11" i="2"/>
  <c r="F12" i="2"/>
  <c r="G12" i="2"/>
  <c r="F14" i="2"/>
  <c r="G14" i="2"/>
  <c r="F16" i="2"/>
  <c r="G16" i="2"/>
  <c r="F18" i="2"/>
  <c r="G18" i="2"/>
  <c r="F19" i="2"/>
  <c r="G19" i="2"/>
  <c r="F21" i="2"/>
  <c r="G21" i="2"/>
  <c r="F23" i="2"/>
  <c r="G23" i="2"/>
  <c r="F25" i="2"/>
  <c r="G25" i="2"/>
  <c r="F26" i="2"/>
  <c r="G26" i="2"/>
  <c r="F28" i="2"/>
  <c r="G28" i="2"/>
  <c r="F29" i="2"/>
  <c r="G29" i="2"/>
  <c r="F31" i="2"/>
  <c r="G31" i="2"/>
  <c r="F33" i="2"/>
  <c r="G33" i="2"/>
  <c r="F35" i="2"/>
  <c r="G35" i="2"/>
  <c r="G38" i="2"/>
  <c r="F39" i="5" l="1"/>
  <c r="C66" i="4"/>
  <c r="C67" i="4" s="1"/>
  <c r="E66" i="4"/>
  <c r="E67" i="4" s="1"/>
  <c r="E36" i="2"/>
  <c r="D36" i="2"/>
  <c r="E34" i="2"/>
  <c r="D34" i="2"/>
  <c r="E32" i="2"/>
  <c r="D32" i="2"/>
  <c r="E30" i="2"/>
  <c r="D30" i="2"/>
  <c r="E27" i="2"/>
  <c r="D27" i="2"/>
  <c r="E24" i="2"/>
  <c r="D24" i="2"/>
  <c r="E22" i="2"/>
  <c r="D22" i="2"/>
  <c r="E20" i="2"/>
  <c r="D20" i="2"/>
  <c r="E17" i="2"/>
  <c r="D17" i="2"/>
  <c r="E15" i="2"/>
  <c r="D15" i="2"/>
  <c r="E13" i="2"/>
  <c r="D13" i="2"/>
  <c r="E10" i="2"/>
  <c r="D10" i="2"/>
  <c r="E8" i="2"/>
  <c r="D8" i="2"/>
  <c r="B36" i="2"/>
  <c r="B34" i="2"/>
  <c r="B32" i="2"/>
  <c r="B30" i="2"/>
  <c r="B27" i="2"/>
  <c r="B24" i="2"/>
  <c r="B22" i="2"/>
  <c r="B20" i="2"/>
  <c r="B17" i="2"/>
  <c r="B15" i="2"/>
  <c r="B13" i="2"/>
  <c r="B10" i="2"/>
  <c r="B8" i="2"/>
  <c r="F24" i="2" l="1"/>
  <c r="G24" i="2"/>
  <c r="F15" i="2"/>
  <c r="G15" i="2"/>
  <c r="F10" i="2"/>
  <c r="G10" i="2"/>
  <c r="G17" i="2"/>
  <c r="F17" i="2"/>
  <c r="F32" i="2"/>
  <c r="G32" i="2"/>
  <c r="F13" i="2"/>
  <c r="G13" i="2"/>
  <c r="F27" i="2"/>
  <c r="G27" i="2"/>
  <c r="F20" i="2"/>
  <c r="G20" i="2"/>
  <c r="F34" i="2"/>
  <c r="G34" i="2"/>
  <c r="F30" i="2"/>
  <c r="G30" i="2"/>
  <c r="F8" i="2"/>
  <c r="G8" i="2"/>
  <c r="G22" i="2"/>
  <c r="F22" i="2"/>
  <c r="F36" i="2"/>
  <c r="G36" i="2"/>
  <c r="D7" i="2"/>
  <c r="D39" i="2" s="1"/>
  <c r="E7" i="2"/>
  <c r="B7" i="2"/>
  <c r="E56" i="3"/>
  <c r="D56" i="3"/>
  <c r="E54" i="3"/>
  <c r="D54" i="3"/>
  <c r="E52" i="3"/>
  <c r="D52" i="3"/>
  <c r="E48" i="3"/>
  <c r="E47" i="3" s="1"/>
  <c r="D48" i="3"/>
  <c r="D47" i="3" s="1"/>
  <c r="E45" i="3"/>
  <c r="E44" i="3" s="1"/>
  <c r="D45" i="3"/>
  <c r="D44" i="3"/>
  <c r="E41" i="3"/>
  <c r="D41" i="3"/>
  <c r="E39" i="3"/>
  <c r="D39" i="3"/>
  <c r="E37" i="3"/>
  <c r="D37" i="3"/>
  <c r="E34" i="3"/>
  <c r="D34" i="3"/>
  <c r="E29" i="3"/>
  <c r="E28" i="3" s="1"/>
  <c r="D29" i="3"/>
  <c r="D28" i="3" s="1"/>
  <c r="E26" i="3"/>
  <c r="D26" i="3"/>
  <c r="E24" i="3"/>
  <c r="D24" i="3"/>
  <c r="E19" i="3"/>
  <c r="D19" i="3"/>
  <c r="E17" i="3"/>
  <c r="D17" i="3"/>
  <c r="E14" i="3"/>
  <c r="D14" i="3"/>
  <c r="E11" i="3"/>
  <c r="D11" i="3"/>
  <c r="E9" i="3"/>
  <c r="D9" i="3"/>
  <c r="G55" i="3"/>
  <c r="F55" i="3"/>
  <c r="C54" i="3"/>
  <c r="B54" i="3"/>
  <c r="D51" i="3" l="1"/>
  <c r="D23" i="3"/>
  <c r="D36" i="3"/>
  <c r="E23" i="3"/>
  <c r="E51" i="3"/>
  <c r="E39" i="2"/>
  <c r="F7" i="2"/>
  <c r="G7" i="2"/>
  <c r="E36" i="3"/>
  <c r="E13" i="3"/>
  <c r="D13" i="3"/>
  <c r="D8" i="3" s="1"/>
  <c r="D59" i="3" s="1"/>
  <c r="G54" i="3"/>
  <c r="F54" i="3"/>
  <c r="C59" i="4"/>
  <c r="B59" i="4"/>
  <c r="C58" i="4"/>
  <c r="B58" i="4"/>
  <c r="C54" i="4"/>
  <c r="B54" i="4"/>
  <c r="C45" i="4"/>
  <c r="B45" i="4"/>
  <c r="C40" i="4"/>
  <c r="B40" i="4"/>
  <c r="C32" i="4"/>
  <c r="B32" i="4"/>
  <c r="C28" i="4"/>
  <c r="B28" i="4"/>
  <c r="C19" i="4"/>
  <c r="B19" i="4"/>
  <c r="C14" i="4"/>
  <c r="B14" i="4"/>
  <c r="G10" i="4"/>
  <c r="C10" i="4"/>
  <c r="B10" i="4"/>
  <c r="E8" i="3" l="1"/>
  <c r="E59" i="3" s="1"/>
  <c r="F19" i="4"/>
  <c r="G19" i="4"/>
  <c r="F14" i="4"/>
  <c r="G14" i="4"/>
  <c r="G40" i="4"/>
  <c r="F40" i="4"/>
  <c r="G28" i="4"/>
  <c r="F28" i="4"/>
  <c r="G54" i="4"/>
  <c r="F54" i="4"/>
  <c r="G59" i="4"/>
  <c r="F59" i="4"/>
  <c r="F45" i="4"/>
  <c r="G45" i="4"/>
  <c r="G32" i="4"/>
  <c r="F32" i="4"/>
  <c r="F50" i="4"/>
  <c r="G50" i="4"/>
  <c r="F58" i="4"/>
  <c r="G58" i="4"/>
  <c r="G63" i="4"/>
  <c r="G64" i="4"/>
  <c r="F64" i="4"/>
  <c r="F10" i="4"/>
  <c r="B66" i="4"/>
  <c r="F63" i="4"/>
  <c r="G39" i="2"/>
  <c r="G66" i="4"/>
  <c r="G67" i="4" l="1"/>
  <c r="B67" i="4"/>
  <c r="F66" i="4"/>
  <c r="B17" i="3"/>
  <c r="F17" i="3" s="1"/>
  <c r="G57" i="3"/>
  <c r="C56" i="3"/>
  <c r="B56" i="3"/>
  <c r="G53" i="3"/>
  <c r="F53" i="3"/>
  <c r="C52" i="3"/>
  <c r="C51" i="3" s="1"/>
  <c r="B52" i="3"/>
  <c r="B51" i="3" s="1"/>
  <c r="G50" i="3"/>
  <c r="F50" i="3"/>
  <c r="G49" i="3"/>
  <c r="F49" i="3"/>
  <c r="C48" i="3"/>
  <c r="C47" i="3" s="1"/>
  <c r="B48" i="3"/>
  <c r="B47" i="3" s="1"/>
  <c r="G46" i="3"/>
  <c r="F46" i="3"/>
  <c r="C45" i="3"/>
  <c r="C44" i="3" s="1"/>
  <c r="B45" i="3"/>
  <c r="B44" i="3" s="1"/>
  <c r="G43" i="3"/>
  <c r="F43" i="3"/>
  <c r="G42" i="3"/>
  <c r="F42" i="3"/>
  <c r="C41" i="3"/>
  <c r="B41" i="3"/>
  <c r="F41" i="3" s="1"/>
  <c r="G40" i="3"/>
  <c r="F40" i="3"/>
  <c r="C39" i="3"/>
  <c r="B39" i="3"/>
  <c r="F38" i="3"/>
  <c r="C37" i="3"/>
  <c r="B37" i="3"/>
  <c r="G35" i="3"/>
  <c r="F35" i="3"/>
  <c r="C34" i="3"/>
  <c r="B34" i="3"/>
  <c r="B8" i="3" s="1"/>
  <c r="G31" i="3"/>
  <c r="F31" i="3"/>
  <c r="G30" i="3"/>
  <c r="F30" i="3"/>
  <c r="C29" i="3"/>
  <c r="C28" i="3" s="1"/>
  <c r="B29" i="3"/>
  <c r="B28" i="3" s="1"/>
  <c r="G27" i="3"/>
  <c r="F27" i="3"/>
  <c r="C26" i="3"/>
  <c r="B26" i="3"/>
  <c r="G25" i="3"/>
  <c r="F25" i="3"/>
  <c r="C24" i="3"/>
  <c r="C23" i="3" s="1"/>
  <c r="B24" i="3"/>
  <c r="G20" i="3"/>
  <c r="C19" i="3"/>
  <c r="B19" i="3"/>
  <c r="G18" i="3"/>
  <c r="F18" i="3"/>
  <c r="C17" i="3"/>
  <c r="G16" i="3"/>
  <c r="F16" i="3"/>
  <c r="G15" i="3"/>
  <c r="F15" i="3"/>
  <c r="C14" i="3"/>
  <c r="B14" i="3"/>
  <c r="G12" i="3"/>
  <c r="F12" i="3"/>
  <c r="C11" i="3"/>
  <c r="B11" i="3"/>
  <c r="G10" i="3"/>
  <c r="F10" i="3"/>
  <c r="C9" i="3"/>
  <c r="B9" i="3"/>
  <c r="F67" i="4" l="1"/>
  <c r="G41" i="3"/>
  <c r="G52" i="3"/>
  <c r="G23" i="3"/>
  <c r="F37" i="3"/>
  <c r="B36" i="3"/>
  <c r="C36" i="3"/>
  <c r="F36" i="3"/>
  <c r="G48" i="3"/>
  <c r="G19" i="3"/>
  <c r="G39" i="3"/>
  <c r="G29" i="3"/>
  <c r="C13" i="3"/>
  <c r="B23" i="3"/>
  <c r="F23" i="3" s="1"/>
  <c r="G9" i="3"/>
  <c r="F47" i="3"/>
  <c r="G45" i="3"/>
  <c r="G34" i="3"/>
  <c r="G51" i="3"/>
  <c r="G24" i="3"/>
  <c r="G14" i="3"/>
  <c r="F26" i="3"/>
  <c r="G17" i="3"/>
  <c r="G26" i="3"/>
  <c r="F11" i="3"/>
  <c r="G11" i="3"/>
  <c r="F24" i="3"/>
  <c r="B13" i="3"/>
  <c r="F9" i="3"/>
  <c r="F39" i="3"/>
  <c r="F48" i="3"/>
  <c r="F52" i="3"/>
  <c r="F14" i="3"/>
  <c r="F29" i="3"/>
  <c r="F34" i="3"/>
  <c r="F45" i="3"/>
  <c r="B59" i="3" l="1"/>
  <c r="C8" i="3"/>
  <c r="C59" i="3" s="1"/>
  <c r="G36" i="3"/>
  <c r="G47" i="3"/>
  <c r="F51" i="3"/>
  <c r="F13" i="3"/>
  <c r="G13" i="3"/>
  <c r="G44" i="3"/>
  <c r="F44" i="3"/>
  <c r="F28" i="3"/>
  <c r="G28" i="3"/>
  <c r="G8" i="3" l="1"/>
  <c r="F8" i="3"/>
  <c r="F59" i="3" l="1"/>
  <c r="G59" i="3"/>
  <c r="C34" i="2" l="1"/>
  <c r="C36" i="2"/>
  <c r="C10" i="2" l="1"/>
  <c r="C32" i="2"/>
  <c r="C30" i="2"/>
  <c r="C27" i="2"/>
  <c r="C24" i="2"/>
  <c r="C22" i="2"/>
  <c r="C20" i="2"/>
  <c r="C17" i="2"/>
  <c r="C15" i="2"/>
  <c r="C13" i="2"/>
  <c r="C8" i="2"/>
  <c r="C7" i="2" l="1"/>
  <c r="C39" i="2" s="1"/>
  <c r="B39" i="2"/>
  <c r="F39" i="2" s="1"/>
</calcChain>
</file>

<file path=xl/sharedStrings.xml><?xml version="1.0" encoding="utf-8"?>
<sst xmlns="http://schemas.openxmlformats.org/spreadsheetml/2006/main" count="412" uniqueCount="104">
  <si>
    <t>Oznaka</t>
  </si>
  <si>
    <t>SVEUKUPNO</t>
  </si>
  <si>
    <t>632 Pomoći od međunarodnih organizacija te institucija i tijela EU</t>
  </si>
  <si>
    <t>6321 Tekuće pomoći od međunarodnih organizacija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</si>
  <si>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</si>
  <si>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</si>
  <si>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</si>
  <si>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</si>
  <si>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</si>
  <si>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</si>
  <si>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</si>
  <si>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639 Prijenosi između proračunskih korisnika istog proračuna</t>
  </si>
  <si>
    <t>6391 Tekući prijenosi između proračunskih korisnika istog proračuna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</si>
  <si>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</si>
  <si>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</si>
  <si>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</si>
  <si>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</si>
  <si>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</si>
  <si>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</si>
  <si>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</si>
  <si>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</si>
  <si>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</si>
  <si>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</si>
  <si>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673 Prihodi od HZZO-a na temelju ugovornih obveza</t>
  </si>
  <si>
    <t>6731 Prihodi od HZZO-a na temelju ugovornih obveza</t>
  </si>
  <si>
    <t>683 Ostali prihodi</t>
  </si>
  <si>
    <t>6831 Ostali prihodi</t>
  </si>
  <si>
    <t xml:space="preserve">671 Prihodi iz nadležnog proračuna </t>
  </si>
  <si>
    <t>6712  Prihodi iz nadležnog proračuna  za financiranje rashoda za nabavu nefinancijske imovine</t>
  </si>
  <si>
    <t>6711  Prihodi iz nadležnog proračuna za financiranje rasjoda poslovanja</t>
  </si>
  <si>
    <t>6=5/4*100</t>
  </si>
  <si>
    <t>6=5/2*100</t>
  </si>
  <si>
    <t>ZAVOD ZA HITNU MEDICINU PRIMORSKO-GORANSKE ŽUPANIJE</t>
  </si>
  <si>
    <t>Ostvarenje 2021.</t>
  </si>
  <si>
    <t>92221  Manjak prihoda poslovanja</t>
  </si>
  <si>
    <t>92211  Višak  prihoda poslovanja</t>
  </si>
  <si>
    <t xml:space="preserve">Prihodi / primici po ekonomskoj klasifikaciji </t>
  </si>
  <si>
    <t>Prihodi / primici po ekonomskoj klasifikaciji i izvorima financiranja</t>
  </si>
  <si>
    <t>Ukupni prihodi</t>
  </si>
  <si>
    <t>Izvor: 111 Opći prihodi i primici</t>
  </si>
  <si>
    <t>6711 Prihodi iz nadležnog proračuna za financiranje rashoda poslovanja</t>
  </si>
  <si>
    <t>Izvor: 181 Prenesena sredstva - opći prihodi i primici</t>
  </si>
  <si>
    <t>Izvor: 3211 Vlastiti prihodi - zdravstvene ustanove</t>
  </si>
  <si>
    <t>Izvor: 4311 Prihodi za posebne namjene - zdravstvene ustanove</t>
  </si>
  <si>
    <t>Izvor: 4451 Prihodi za decentralizirane funkcije - zdravstvene ustanove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</si>
  <si>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</si>
  <si>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</si>
  <si>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</si>
  <si>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Izvor: 512 Pomoći iz državnog proračuna</t>
  </si>
  <si>
    <t>Izvor: 5211 Pomoći - zdravstvene ustanove</t>
  </si>
  <si>
    <t>Izvor: 5251 Pomoći za provođenje EU projekata - proračunski korisnici</t>
  </si>
  <si>
    <t>Izvor: 6211 Donacije - zdravstvene ustanove</t>
  </si>
  <si>
    <t>Izvor: 7311 Prihodi od prodaje ili zamjene nefin. imov. i naknade štete s nalova osiguranja - zdravstvene ustanove</t>
  </si>
  <si>
    <t>931   Prenesena sredstva iz prethodne godine</t>
  </si>
  <si>
    <t>9222 Manjak prihoda poslovanja</t>
  </si>
  <si>
    <t>Sveukupno prihodi + preneseni višak/ manjak</t>
  </si>
  <si>
    <t>Prihodi</t>
  </si>
  <si>
    <t>Rashodi</t>
  </si>
  <si>
    <t>Razlika</t>
  </si>
  <si>
    <t>Višak/manjak</t>
  </si>
  <si>
    <t>Višak/manjak prethodne godine</t>
  </si>
  <si>
    <t>9221 Višak prihoda poslovanja</t>
  </si>
  <si>
    <t xml:space="preserve">Ukupni rashodi </t>
  </si>
  <si>
    <t xml:space="preserve">Višak/manjak tekuće godine </t>
  </si>
  <si>
    <t xml:space="preserve">Ukupni rezultat poslovanja </t>
  </si>
  <si>
    <t>IZVJEŠTAJ O IZVRŠENJU FINANCIJSKOG PLANA Zavoda za hitnu medicinu Primorsko- goranske županije ZA 2022.</t>
  </si>
  <si>
    <t>Izvorni  plan  2022.</t>
  </si>
  <si>
    <t>Tekući plan 2022.</t>
  </si>
  <si>
    <t>Ostvarenje 2022.</t>
  </si>
  <si>
    <t>Ind. %</t>
  </si>
  <si>
    <t>72 Prihodi od prodaje prozvedene dugotrajne imovine</t>
  </si>
  <si>
    <t>9221 Višak prihoda poslovanja ( 383)</t>
  </si>
  <si>
    <t>7231 Prijevozna predstva u cestovnom prometa</t>
  </si>
  <si>
    <t>IZVJEŠTAJ O IZVRŠENJU  FINANCIJSKOG PLANA   Zavoda za hitnu medicinu Primorsko - goranske županije ZA 2022.</t>
  </si>
  <si>
    <t>922  Višak/manjak prihoda</t>
  </si>
  <si>
    <t>Sveukupno prihodi + preneseni višak/manjak</t>
  </si>
  <si>
    <t>IZVJEŠTAJ O IZVRŠENJU FINANCIJSKOG PLANA  Zavoda za hitnu medicinu Primorsko - goranske županije ZA 2022.</t>
  </si>
  <si>
    <t>Ostvarenje 2021. eur</t>
  </si>
  <si>
    <t>Izvorni  plan  2022. eur</t>
  </si>
  <si>
    <t>Tekući plan 2022. eur</t>
  </si>
  <si>
    <t>Ostvarenje 2022. eur</t>
  </si>
  <si>
    <t>Izvor: 415 Naknada za kocesije u primarnoj zdravstvenoj zaštiti</t>
  </si>
  <si>
    <t>Izvor: 4815 Prenesena sredstva - namjenski prihodi</t>
  </si>
  <si>
    <t xml:space="preserve">  OPĆI   DIO</t>
  </si>
  <si>
    <t>Izvorni plan  2022.</t>
  </si>
  <si>
    <t>Ind.</t>
  </si>
  <si>
    <t>Prihodi ukupno</t>
  </si>
  <si>
    <t>Prihodi   poslovanja</t>
  </si>
  <si>
    <t>Prihodi od nefinancijske imovine</t>
  </si>
  <si>
    <t>Rashodi ukupno</t>
  </si>
  <si>
    <t>Rashodi  poslovanja</t>
  </si>
  <si>
    <t>Rashodi  za nabavu nefinancijske imovine</t>
  </si>
  <si>
    <t>Viškovi/majkovi</t>
  </si>
  <si>
    <t xml:space="preserve">Ukupan  višak/manjak iz prethodne godine </t>
  </si>
  <si>
    <t>Ukupan  višak/manjak iz prethodne godine koji će se pokriti/rasporediti</t>
  </si>
  <si>
    <t>Primici od financijske imovine i  zaduživanja</t>
  </si>
  <si>
    <t>Izdaci za financijsku imovinu i otplate zajmova</t>
  </si>
  <si>
    <t>Neto financiranje</t>
  </si>
  <si>
    <t>Višak / manjak +  neto financiranje</t>
  </si>
  <si>
    <t>Izvorni plan  2022. eur</t>
  </si>
  <si>
    <t>Tekući plan 2022.  eur</t>
  </si>
  <si>
    <t>Ostvarenje 2022.  eur</t>
  </si>
  <si>
    <t>Izvor: 415 Naknada za koncesije u primarnoj zdravstvenoj zaštiti</t>
  </si>
  <si>
    <t xml:space="preserve">Izvor: 4815 Prenesena sredstva - naknada za koncesije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</si>
</sst>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7.5"/>
      <color theme="1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rgb="FF000000"/>
      <name val="Microsoft Sans Serif"/>
      <family val="2"/>
      <charset val="238"/>
    </font>
    <font>
      <sz val="9"/>
      <color rgb="FF000000"/>
      <name val="Microsoft Sans Serif"/>
      <family val="2"/>
      <charset val="238"/>
    </font>
    <font>
      <b/>
      <sz val="7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b/>
      <sz val="7.5"/>
      <color theme="1"/>
      <name val="Microsoft Sans Serif"/>
      <family val="2"/>
      <charset val="238"/>
    </font>
    <font>
      <sz val="7.5"/>
      <color theme="1"/>
      <name val="Microsoft Sans Serif"/>
      <family val="2"/>
      <charset val="238"/>
    </font>
    <font>
      <sz val="7.5"/>
      <color rgb="FF000000"/>
      <name val="Microsoft Sans Serif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3">
    <xf numFmtId="0" fontId="0" fillId="0" borderId="0" xfId="0"/>
    <xf numFmtId="0" fontId="18" fillId="33" borderId="10" xfId="0" applyFont="1" applyFill="1" applyBorder="1" applyAlignment="1">
      <alignment horizontal="left" wrapText="1" indent="1"/>
    </xf>
    <xf numFmtId="4" fontId="18" fillId="33" borderId="10" xfId="0" applyNumberFormat="1" applyFont="1" applyFill="1" applyBorder="1" applyAlignment="1">
      <alignment wrapText="1"/>
    </xf>
    <xf numFmtId="4" fontId="19" fillId="33" borderId="10" xfId="0" applyNumberFormat="1" applyFont="1" applyFill="1" applyBorder="1" applyAlignment="1">
      <alignment wrapText="1"/>
    </xf>
    <xf numFmtId="0" fontId="21" fillId="0" borderId="0" xfId="0" applyFont="1"/>
    <xf numFmtId="0" fontId="22" fillId="0" borderId="0" xfId="0" applyFont="1" applyAlignment="1">
      <alignment horizontal="left" indent="1"/>
    </xf>
    <xf numFmtId="0" fontId="23" fillId="0" borderId="0" xfId="0" applyFont="1"/>
    <xf numFmtId="0" fontId="21" fillId="0" borderId="0" xfId="0" applyFont="1" applyAlignment="1">
      <alignment horizontal="left" vertical="top"/>
    </xf>
    <xf numFmtId="0" fontId="2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wrapText="1" indent="5"/>
    </xf>
    <xf numFmtId="0" fontId="28" fillId="33" borderId="10" xfId="0" applyFont="1" applyFill="1" applyBorder="1" applyAlignment="1">
      <alignment horizontal="left" wrapText="1" indent="5"/>
    </xf>
    <xf numFmtId="0" fontId="18" fillId="33" borderId="10" xfId="0" applyFont="1" applyFill="1" applyBorder="1" applyAlignment="1">
      <alignment horizontal="left" wrapText="1" indent="5"/>
    </xf>
    <xf numFmtId="4" fontId="28" fillId="33" borderId="10" xfId="0" applyNumberFormat="1" applyFont="1" applyFill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4" fontId="20" fillId="33" borderId="13" xfId="0" applyNumberFormat="1" applyFont="1" applyFill="1" applyBorder="1" applyAlignment="1">
      <alignment wrapText="1"/>
    </xf>
    <xf numFmtId="4" fontId="22" fillId="0" borderId="0" xfId="0" applyNumberFormat="1" applyFont="1" applyAlignment="1">
      <alignment horizontal="left" indent="1"/>
    </xf>
    <xf numFmtId="0" fontId="25" fillId="34" borderId="13" xfId="0" applyFont="1" applyFill="1" applyBorder="1" applyAlignment="1">
      <alignment horizontal="center" vertical="center" wrapText="1"/>
    </xf>
    <xf numFmtId="4" fontId="28" fillId="33" borderId="13" xfId="0" applyNumberFormat="1" applyFont="1" applyFill="1" applyBorder="1" applyAlignment="1">
      <alignment horizontal="right" wrapText="1"/>
    </xf>
    <xf numFmtId="0" fontId="28" fillId="33" borderId="13" xfId="0" applyFont="1" applyFill="1" applyBorder="1" applyAlignment="1">
      <alignment horizontal="left" wrapText="1" indent="4"/>
    </xf>
    <xf numFmtId="4" fontId="28" fillId="33" borderId="13" xfId="0" applyNumberFormat="1" applyFont="1" applyFill="1" applyBorder="1" applyAlignment="1">
      <alignment wrapText="1"/>
    </xf>
    <xf numFmtId="0" fontId="27" fillId="33" borderId="13" xfId="0" applyFont="1" applyFill="1" applyBorder="1" applyAlignment="1">
      <alignment horizontal="left" wrapText="1" indent="5"/>
    </xf>
    <xf numFmtId="4" fontId="27" fillId="33" borderId="13" xfId="0" applyNumberFormat="1" applyFont="1" applyFill="1" applyBorder="1" applyAlignment="1">
      <alignment wrapText="1"/>
    </xf>
    <xf numFmtId="0" fontId="28" fillId="33" borderId="13" xfId="0" applyFont="1" applyFill="1" applyBorder="1" applyAlignment="1">
      <alignment horizontal="left" wrapText="1" indent="5"/>
    </xf>
    <xf numFmtId="0" fontId="28" fillId="33" borderId="13" xfId="0" applyFont="1" applyFill="1" applyBorder="1" applyAlignment="1">
      <alignment wrapText="1"/>
    </xf>
    <xf numFmtId="0" fontId="27" fillId="0" borderId="13" xfId="0" applyFont="1" applyBorder="1" applyAlignment="1">
      <alignment horizontal="left" wrapText="1" indent="5"/>
    </xf>
    <xf numFmtId="0" fontId="28" fillId="0" borderId="13" xfId="0" applyFont="1" applyBorder="1" applyAlignment="1">
      <alignment horizontal="left" wrapText="1" indent="5"/>
    </xf>
    <xf numFmtId="4" fontId="19" fillId="33" borderId="13" xfId="0" applyNumberFormat="1" applyFont="1" applyFill="1" applyBorder="1" applyAlignment="1">
      <alignment wrapText="1"/>
    </xf>
    <xf numFmtId="0" fontId="19" fillId="0" borderId="13" xfId="0" applyFont="1" applyBorder="1" applyAlignment="1">
      <alignment horizontal="left" wrapText="1" indent="3"/>
    </xf>
    <xf numFmtId="4" fontId="19" fillId="0" borderId="13" xfId="0" applyNumberFormat="1" applyFont="1" applyBorder="1" applyAlignment="1">
      <alignment wrapText="1"/>
    </xf>
    <xf numFmtId="0" fontId="19" fillId="33" borderId="13" xfId="0" applyFont="1" applyFill="1" applyBorder="1" applyAlignment="1">
      <alignment horizontal="left" wrapText="1" indent="3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wrapText="1"/>
    </xf>
    <xf numFmtId="4" fontId="26" fillId="0" borderId="11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wrapText="1"/>
    </xf>
    <xf numFmtId="0" fontId="20" fillId="33" borderId="13" xfId="0" applyFont="1" applyFill="1" applyBorder="1" applyAlignment="1">
      <alignment horizontal="left" wrapText="1" indent="3"/>
    </xf>
    <xf numFmtId="4" fontId="20" fillId="0" borderId="13" xfId="0" applyNumberFormat="1" applyFont="1" applyBorder="1" applyAlignment="1">
      <alignment wrapText="1"/>
    </xf>
    <xf numFmtId="4" fontId="20" fillId="33" borderId="13" xfId="0" applyNumberFormat="1" applyFont="1" applyFill="1" applyBorder="1" applyAlignment="1">
      <alignment horizontal="right" wrapText="1"/>
    </xf>
    <xf numFmtId="4" fontId="20" fillId="34" borderId="13" xfId="0" applyNumberFormat="1" applyFont="1" applyFill="1" applyBorder="1" applyAlignment="1">
      <alignment wrapText="1"/>
    </xf>
    <xf numFmtId="4" fontId="19" fillId="0" borderId="0" xfId="0" applyNumberFormat="1" applyFont="1" applyAlignment="1">
      <alignment wrapText="1"/>
    </xf>
    <xf numFmtId="4" fontId="19" fillId="34" borderId="13" xfId="0" applyNumberFormat="1" applyFont="1" applyFill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 wrapText="1" indent="3"/>
    </xf>
    <xf numFmtId="0" fontId="20" fillId="33" borderId="13" xfId="0" applyFont="1" applyFill="1" applyBorder="1" applyAlignment="1">
      <alignment horizontal="left" wrapText="1" indent="5"/>
    </xf>
    <xf numFmtId="4" fontId="22" fillId="0" borderId="13" xfId="0" applyNumberFormat="1" applyFont="1" applyBorder="1" applyAlignment="1">
      <alignment horizontal="left" indent="1"/>
    </xf>
    <xf numFmtId="0" fontId="19" fillId="33" borderId="13" xfId="0" applyFont="1" applyFill="1" applyBorder="1" applyAlignment="1">
      <alignment horizontal="left" wrapText="1" indent="5"/>
    </xf>
    <xf numFmtId="0" fontId="19" fillId="0" borderId="10" xfId="0" applyFont="1" applyBorder="1" applyAlignment="1">
      <alignment horizontal="left" wrapText="1" indent="3"/>
    </xf>
    <xf numFmtId="0" fontId="20" fillId="0" borderId="10" xfId="0" applyFont="1" applyBorder="1" applyAlignment="1">
      <alignment horizontal="left" wrapText="1" indent="3"/>
    </xf>
    <xf numFmtId="4" fontId="29" fillId="33" borderId="10" xfId="0" applyNumberFormat="1" applyFont="1" applyFill="1" applyBorder="1" applyAlignment="1">
      <alignment wrapText="1"/>
    </xf>
    <xf numFmtId="4" fontId="30" fillId="33" borderId="10" xfId="0" applyNumberFormat="1" applyFont="1" applyFill="1" applyBorder="1" applyAlignment="1">
      <alignment wrapText="1"/>
    </xf>
    <xf numFmtId="0" fontId="31" fillId="0" borderId="0" xfId="0" applyFont="1"/>
    <xf numFmtId="0" fontId="32" fillId="0" borderId="0" xfId="0" applyFont="1" applyAlignment="1">
      <alignment horizontal="left" indent="1"/>
    </xf>
    <xf numFmtId="0" fontId="33" fillId="0" borderId="0" xfId="0" applyFont="1"/>
    <xf numFmtId="0" fontId="34" fillId="0" borderId="0" xfId="0" applyFont="1" applyAlignment="1">
      <alignment horizontal="right" indent="1"/>
    </xf>
    <xf numFmtId="0" fontId="35" fillId="0" borderId="12" xfId="0" applyFont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wrapText="1" indent="3"/>
    </xf>
    <xf numFmtId="4" fontId="19" fillId="0" borderId="10" xfId="0" applyNumberFormat="1" applyFont="1" applyBorder="1" applyAlignment="1">
      <alignment wrapText="1"/>
    </xf>
    <xf numFmtId="4" fontId="38" fillId="0" borderId="11" xfId="0" applyNumberFormat="1" applyFont="1" applyBorder="1" applyAlignment="1">
      <alignment horizontal="right" indent="1"/>
    </xf>
    <xf numFmtId="0" fontId="20" fillId="33" borderId="10" xfId="0" applyFont="1" applyFill="1" applyBorder="1" applyAlignment="1">
      <alignment horizontal="left" wrapText="1" indent="3"/>
    </xf>
    <xf numFmtId="4" fontId="20" fillId="0" borderId="10" xfId="0" applyNumberFormat="1" applyFont="1" applyBorder="1" applyAlignment="1">
      <alignment wrapText="1"/>
    </xf>
    <xf numFmtId="4" fontId="39" fillId="0" borderId="11" xfId="0" applyNumberFormat="1" applyFont="1" applyBorder="1" applyAlignment="1">
      <alignment horizontal="right" indent="1"/>
    </xf>
    <xf numFmtId="4" fontId="19" fillId="33" borderId="15" xfId="0" applyNumberFormat="1" applyFont="1" applyFill="1" applyBorder="1" applyAlignment="1">
      <alignment wrapText="1"/>
    </xf>
    <xf numFmtId="0" fontId="20" fillId="33" borderId="16" xfId="0" applyFont="1" applyFill="1" applyBorder="1" applyAlignment="1">
      <alignment horizontal="left" wrapText="1" indent="3"/>
    </xf>
    <xf numFmtId="4" fontId="30" fillId="33" borderId="13" xfId="0" applyNumberFormat="1" applyFont="1" applyFill="1" applyBorder="1" applyAlignment="1">
      <alignment wrapText="1"/>
    </xf>
    <xf numFmtId="0" fontId="19" fillId="33" borderId="10" xfId="0" applyFont="1" applyFill="1" applyBorder="1" applyAlignment="1">
      <alignment horizontal="left" wrapText="1" indent="3"/>
    </xf>
    <xf numFmtId="4" fontId="29" fillId="33" borderId="17" xfId="0" applyNumberFormat="1" applyFont="1" applyFill="1" applyBorder="1" applyAlignment="1">
      <alignment wrapText="1"/>
    </xf>
    <xf numFmtId="4" fontId="39" fillId="0" borderId="11" xfId="0" applyNumberFormat="1" applyFont="1" applyBorder="1" applyAlignment="1">
      <alignment horizontal="left" indent="1"/>
    </xf>
    <xf numFmtId="4" fontId="32" fillId="0" borderId="0" xfId="0" applyNumberFormat="1" applyFont="1" applyAlignment="1">
      <alignment horizontal="left" indent="1"/>
    </xf>
    <xf numFmtId="0" fontId="22" fillId="0" borderId="0" xfId="0" applyFont="1" applyAlignment="1">
      <alignment horizontal="left" indent="1"/>
    </xf>
    <xf numFmtId="0" fontId="32" fillId="0" borderId="0" xfId="0" applyFont="1" applyAlignment="1">
      <alignment horizontal="left" wrapText="1" indent="1"/>
    </xf>
    <xf numFmtId="0" fontId="32" fillId="0" borderId="0" xfId="0" applyFont="1" applyAlignment="1">
      <alignment horizontal="left" indent="1"/>
    </xf>
    <xf numFmtId="0" fontId="22" fillId="0" borderId="0" xfId="0" applyFont="1" applyAlignment="1">
      <alignment horizontal="left" wrapText="1" indent="1"/>
    </xf>
    <xf numFmtId="0" fontId="22" fillId="0" borderId="0" xfId="0" applyFont="1" applyAlignment="1">
      <alignment horizontal="left" indent="1"/>
    </xf>
    <xf numFmtId="0" fontId="22" fillId="0" borderId="14" xfId="0" applyFont="1" applyBorder="1" applyAlignment="1">
      <alignment horizontal="left" wrapText="1" indent="1"/>
    </xf>
    <xf numFmtId="0" fontId="40" fillId="33" borderId="10" xfId="0" applyFont="1" applyFill="1" applyBorder="1" applyAlignment="1">
      <alignment horizontal="left" wrapText="1" indent="4"/>
    </xf>
    <xf numFmtId="4" fontId="40" fillId="33" borderId="10" xfId="0" applyNumberFormat="1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9C80-1DB7-46A5-A61D-95E902C3F872}">
  <sheetPr>
    <pageSetUpPr fitToPage="1"/>
  </sheetPr>
  <dimension ref="A1:G26"/>
  <sheetViews>
    <sheetView showGridLines="0" tabSelected="1" zoomScaleNormal="100" zoomScaleSheetLayoutView="100" workbookViewId="0">
      <selection activeCell="B24" sqref="B24"/>
    </sheetView>
  </sheetViews>
  <sheetFormatPr defaultColWidth="9.109375" defaultRowHeight="11.4" x14ac:dyDescent="0.2"/>
  <cols>
    <col min="1" max="1" width="42.5546875" style="54" customWidth="1"/>
    <col min="2" max="2" width="16.44140625" style="54" customWidth="1"/>
    <col min="3" max="3" width="15.109375" style="54" customWidth="1"/>
    <col min="4" max="4" width="17.6640625" style="54" customWidth="1"/>
    <col min="5" max="5" width="14.88671875" style="54" customWidth="1"/>
    <col min="6" max="16384" width="9.109375" style="54"/>
  </cols>
  <sheetData>
    <row r="1" spans="1:7" x14ac:dyDescent="0.2">
      <c r="A1" s="53" t="s">
        <v>32</v>
      </c>
    </row>
    <row r="2" spans="1:7" x14ac:dyDescent="0.2">
      <c r="A2" s="55"/>
    </row>
    <row r="3" spans="1:7" x14ac:dyDescent="0.2">
      <c r="A3" s="53" t="s">
        <v>73</v>
      </c>
    </row>
    <row r="4" spans="1:7" x14ac:dyDescent="0.2">
      <c r="A4" s="56" t="s">
        <v>83</v>
      </c>
    </row>
    <row r="5" spans="1:7" ht="12" thickBot="1" x14ac:dyDescent="0.25">
      <c r="A5" s="56"/>
    </row>
    <row r="6" spans="1:7" ht="20.399999999999999" x14ac:dyDescent="0.2">
      <c r="A6" s="57" t="s">
        <v>0</v>
      </c>
      <c r="B6" s="58" t="s">
        <v>33</v>
      </c>
      <c r="C6" s="57" t="s">
        <v>84</v>
      </c>
      <c r="D6" s="57" t="s">
        <v>67</v>
      </c>
      <c r="E6" s="57" t="s">
        <v>68</v>
      </c>
      <c r="F6" s="57" t="s">
        <v>85</v>
      </c>
      <c r="G6" s="57" t="s">
        <v>85</v>
      </c>
    </row>
    <row r="7" spans="1:7" ht="9.75" customHeight="1" x14ac:dyDescent="0.2">
      <c r="A7" s="59">
        <v>1</v>
      </c>
      <c r="B7" s="60">
        <v>2</v>
      </c>
      <c r="C7" s="59">
        <v>3</v>
      </c>
      <c r="D7" s="59">
        <v>4</v>
      </c>
      <c r="E7" s="59">
        <v>5</v>
      </c>
      <c r="F7" s="61" t="s">
        <v>31</v>
      </c>
      <c r="G7" s="61" t="s">
        <v>30</v>
      </c>
    </row>
    <row r="8" spans="1:7" ht="13.2" x14ac:dyDescent="0.25">
      <c r="A8" s="62" t="s">
        <v>86</v>
      </c>
      <c r="B8" s="63">
        <f>SUM(B9:B10)</f>
        <v>65800403.850000001</v>
      </c>
      <c r="C8" s="63">
        <f t="shared" ref="C8" si="0">SUM(C9:C10)</f>
        <v>82531985.719999999</v>
      </c>
      <c r="D8" s="63">
        <f>SUM(D9:D10)</f>
        <v>83618485.719999999</v>
      </c>
      <c r="E8" s="63">
        <f>SUM(E9:E10)</f>
        <v>79905150.530000001</v>
      </c>
      <c r="F8" s="64">
        <f>E8/B8*100</f>
        <v>121.43565366582472</v>
      </c>
      <c r="G8" s="64">
        <f>E8/D8*100</f>
        <v>95.559193451033948</v>
      </c>
    </row>
    <row r="9" spans="1:7" x14ac:dyDescent="0.2">
      <c r="A9" s="65" t="s">
        <v>87</v>
      </c>
      <c r="B9" s="66">
        <v>65800403.850000001</v>
      </c>
      <c r="C9" s="66">
        <v>82531985.719999999</v>
      </c>
      <c r="D9" s="66">
        <v>83604285.719999999</v>
      </c>
      <c r="E9" s="66">
        <v>79890950.530000001</v>
      </c>
      <c r="F9" s="67">
        <f t="shared" ref="F9" si="1">E9/B9*100</f>
        <v>121.41407325116288</v>
      </c>
      <c r="G9" s="67">
        <f t="shared" ref="G9:G10" si="2">E9/D9*100</f>
        <v>95.558439190023861</v>
      </c>
    </row>
    <row r="10" spans="1:7" ht="15" customHeight="1" x14ac:dyDescent="0.2">
      <c r="A10" s="65" t="s">
        <v>88</v>
      </c>
      <c r="B10" s="66">
        <v>0</v>
      </c>
      <c r="C10" s="66">
        <v>0</v>
      </c>
      <c r="D10" s="66">
        <v>14200</v>
      </c>
      <c r="E10" s="66">
        <v>14200</v>
      </c>
      <c r="F10" s="67">
        <v>0</v>
      </c>
      <c r="G10" s="67">
        <f t="shared" si="2"/>
        <v>100</v>
      </c>
    </row>
    <row r="11" spans="1:7" ht="13.2" x14ac:dyDescent="0.25">
      <c r="A11" s="62" t="s">
        <v>89</v>
      </c>
      <c r="B11" s="68">
        <f>SUM(B12:B13)</f>
        <v>66309201.859999999</v>
      </c>
      <c r="C11" s="68">
        <f t="shared" ref="C11" si="3">SUM(C12:C13)</f>
        <v>81106504</v>
      </c>
      <c r="D11" s="68">
        <f>SUM(D12:D13)</f>
        <v>82193004</v>
      </c>
      <c r="E11" s="68">
        <f>SUM(E12:E13)</f>
        <v>78587848.25</v>
      </c>
      <c r="F11" s="64">
        <f>E11/B11*100</f>
        <v>118.51725860903011</v>
      </c>
      <c r="G11" s="64">
        <f>E11/D11*100</f>
        <v>95.613792446374148</v>
      </c>
    </row>
    <row r="12" spans="1:7" x14ac:dyDescent="0.2">
      <c r="A12" s="69" t="s">
        <v>90</v>
      </c>
      <c r="B12" s="70">
        <v>65181888.890000001</v>
      </c>
      <c r="C12" s="70">
        <v>74595804</v>
      </c>
      <c r="D12" s="70">
        <v>75692304</v>
      </c>
      <c r="E12" s="70">
        <v>72122950.209999993</v>
      </c>
      <c r="F12" s="67">
        <f t="shared" ref="F12:F14" si="4">E12/B12*100</f>
        <v>110.64875755858139</v>
      </c>
      <c r="G12" s="67">
        <f t="shared" ref="G12:G14" si="5">E12/D12*100</f>
        <v>95.284390088059666</v>
      </c>
    </row>
    <row r="13" spans="1:7" x14ac:dyDescent="0.2">
      <c r="A13" s="69" t="s">
        <v>91</v>
      </c>
      <c r="B13" s="70">
        <v>1127312.97</v>
      </c>
      <c r="C13" s="70">
        <v>6510700</v>
      </c>
      <c r="D13" s="70">
        <v>6500700</v>
      </c>
      <c r="E13" s="70">
        <v>6464898.04</v>
      </c>
      <c r="F13" s="67">
        <f t="shared" si="4"/>
        <v>573.47854695577576</v>
      </c>
      <c r="G13" s="67">
        <f t="shared" si="5"/>
        <v>99.449259925854136</v>
      </c>
    </row>
    <row r="14" spans="1:7" ht="12" x14ac:dyDescent="0.25">
      <c r="A14" s="71"/>
      <c r="B14" s="72">
        <f>B8-B11</f>
        <v>-508798.00999999791</v>
      </c>
      <c r="C14" s="72">
        <f>C8-C11</f>
        <v>1425481.7199999988</v>
      </c>
      <c r="D14" s="72">
        <f>D8-D11</f>
        <v>1425481.7199999988</v>
      </c>
      <c r="E14" s="72">
        <f>E8-E11</f>
        <v>1317302.2800000012</v>
      </c>
      <c r="F14" s="67">
        <f t="shared" si="4"/>
        <v>-258.90476261886454</v>
      </c>
      <c r="G14" s="67">
        <f t="shared" si="5"/>
        <v>92.411025796949701</v>
      </c>
    </row>
    <row r="15" spans="1:7" ht="12" x14ac:dyDescent="0.25">
      <c r="A15" s="71"/>
      <c r="B15" s="72"/>
      <c r="C15" s="72"/>
      <c r="D15" s="72"/>
      <c r="E15" s="72"/>
      <c r="F15" s="73"/>
      <c r="G15" s="73"/>
    </row>
    <row r="16" spans="1:7" ht="13.2" x14ac:dyDescent="0.25">
      <c r="A16" s="62" t="s">
        <v>92</v>
      </c>
      <c r="B16" s="3">
        <f>SUM(B17:B18)</f>
        <v>-916683.71</v>
      </c>
      <c r="C16" s="3">
        <f>SUM(C17:C18)</f>
        <v>-1425481.72</v>
      </c>
      <c r="D16" s="3">
        <f>SUM(D17:D18)</f>
        <v>-1425481.72</v>
      </c>
      <c r="E16" s="3">
        <f>SUM(E17:E18)</f>
        <v>-1425481.72</v>
      </c>
      <c r="F16" s="67">
        <f t="shared" ref="F16:F17" si="6">E16/B16*100</f>
        <v>155.50420547999047</v>
      </c>
      <c r="G16" s="67">
        <f t="shared" ref="G16:G17" si="7">E16/D16*100</f>
        <v>100</v>
      </c>
    </row>
    <row r="17" spans="1:7" x14ac:dyDescent="0.2">
      <c r="A17" s="65" t="s">
        <v>93</v>
      </c>
      <c r="B17" s="52">
        <v>-916683.71</v>
      </c>
      <c r="C17" s="52">
        <v>-1425481.72</v>
      </c>
      <c r="D17" s="52">
        <v>-1425481.72</v>
      </c>
      <c r="E17" s="52">
        <v>-1425481.72</v>
      </c>
      <c r="F17" s="67">
        <f t="shared" si="6"/>
        <v>155.50420547999047</v>
      </c>
      <c r="G17" s="67">
        <f t="shared" si="7"/>
        <v>100</v>
      </c>
    </row>
    <row r="18" spans="1:7" ht="22.8" x14ac:dyDescent="0.2">
      <c r="A18" s="65" t="s">
        <v>94</v>
      </c>
      <c r="B18" s="52"/>
      <c r="C18" s="52"/>
      <c r="D18" s="52"/>
      <c r="E18" s="52"/>
      <c r="F18" s="67" t="e">
        <f>E18/B18*100</f>
        <v>#DIV/0!</v>
      </c>
      <c r="G18" s="67" t="e">
        <f>E18/D18*100</f>
        <v>#DIV/0!</v>
      </c>
    </row>
    <row r="19" spans="1:7" x14ac:dyDescent="0.2">
      <c r="A19" s="65"/>
      <c r="B19" s="52"/>
      <c r="C19" s="52"/>
      <c r="D19" s="52"/>
      <c r="E19" s="52"/>
      <c r="F19" s="73"/>
      <c r="G19" s="73"/>
    </row>
    <row r="20" spans="1:7" ht="12" x14ac:dyDescent="0.25">
      <c r="A20" s="71" t="s">
        <v>95</v>
      </c>
      <c r="B20" s="52">
        <v>0</v>
      </c>
      <c r="C20" s="52">
        <v>0</v>
      </c>
      <c r="D20" s="52">
        <v>0</v>
      </c>
      <c r="E20" s="52">
        <v>0</v>
      </c>
      <c r="F20" s="73"/>
      <c r="G20" s="73"/>
    </row>
    <row r="21" spans="1:7" ht="12" x14ac:dyDescent="0.25">
      <c r="A21" s="71" t="s">
        <v>96</v>
      </c>
      <c r="B21" s="52">
        <v>0</v>
      </c>
      <c r="C21" s="52">
        <v>0</v>
      </c>
      <c r="D21" s="52">
        <v>0</v>
      </c>
      <c r="E21" s="52">
        <v>0</v>
      </c>
      <c r="F21" s="73"/>
      <c r="G21" s="73"/>
    </row>
    <row r="22" spans="1:7" ht="13.2" x14ac:dyDescent="0.25">
      <c r="A22" s="62" t="s">
        <v>97</v>
      </c>
      <c r="B22" s="51">
        <v>0</v>
      </c>
      <c r="C22" s="51">
        <v>0</v>
      </c>
      <c r="D22" s="51">
        <v>0</v>
      </c>
      <c r="E22" s="51">
        <v>0</v>
      </c>
      <c r="F22" s="73"/>
      <c r="G22" s="73"/>
    </row>
    <row r="23" spans="1:7" ht="12" x14ac:dyDescent="0.25">
      <c r="A23" s="71"/>
      <c r="B23" s="51"/>
      <c r="C23" s="51"/>
      <c r="D23" s="51"/>
      <c r="E23" s="51"/>
      <c r="F23" s="73"/>
      <c r="G23" s="73"/>
    </row>
    <row r="24" spans="1:7" ht="13.2" x14ac:dyDescent="0.25">
      <c r="A24" s="62" t="s">
        <v>98</v>
      </c>
      <c r="B24" s="3">
        <f>B14+B16+B22</f>
        <v>-1425481.7199999979</v>
      </c>
      <c r="C24" s="3">
        <f>C14+C16+C22</f>
        <v>-1.1641532182693481E-9</v>
      </c>
      <c r="D24" s="3">
        <f>D14+D16+D22</f>
        <v>-1.1641532182693481E-9</v>
      </c>
      <c r="E24" s="3">
        <f>E14+E16+E22</f>
        <v>-108179.43999999878</v>
      </c>
      <c r="F24" s="67">
        <v>0</v>
      </c>
      <c r="G24" s="67">
        <f>E24/D24*100</f>
        <v>9292543137991780</v>
      </c>
    </row>
    <row r="25" spans="1:7" x14ac:dyDescent="0.2">
      <c r="A25" s="76"/>
      <c r="B25" s="77"/>
      <c r="C25" s="77"/>
      <c r="D25" s="77"/>
      <c r="E25" s="77"/>
    </row>
    <row r="26" spans="1:7" ht="12" customHeight="1" x14ac:dyDescent="0.2">
      <c r="B26" s="74"/>
    </row>
  </sheetData>
  <mergeCells count="1">
    <mergeCell ref="A25:E25"/>
  </mergeCells>
  <pageMargins left="0.74803149606299213" right="0.55118110236220474" top="0.78740157480314965" bottom="0.59055118110236227" header="0.51181102362204722" footer="0.51181102362204722"/>
  <pageSetup paperSize="9" fitToHeight="0" orientation="landscape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55E29-4575-4DD6-AD57-85CB2ABCACC1}">
  <sheetPr>
    <pageSetUpPr fitToPage="1"/>
  </sheetPr>
  <dimension ref="A1:G33"/>
  <sheetViews>
    <sheetView showGridLines="0" zoomScaleNormal="100" zoomScaleSheetLayoutView="100" workbookViewId="0">
      <selection activeCell="B34" sqref="B34"/>
    </sheetView>
  </sheetViews>
  <sheetFormatPr defaultColWidth="9.109375" defaultRowHeight="11.4" x14ac:dyDescent="0.2"/>
  <cols>
    <col min="1" max="1" width="42.5546875" style="54" customWidth="1"/>
    <col min="2" max="2" width="16.44140625" style="54" customWidth="1"/>
    <col min="3" max="3" width="15.109375" style="54" customWidth="1"/>
    <col min="4" max="4" width="17.6640625" style="54" customWidth="1"/>
    <col min="5" max="5" width="14.88671875" style="54" customWidth="1"/>
    <col min="6" max="16384" width="9.109375" style="54"/>
  </cols>
  <sheetData>
    <row r="1" spans="1:7" x14ac:dyDescent="0.2">
      <c r="A1" s="53" t="s">
        <v>32</v>
      </c>
    </row>
    <row r="2" spans="1:7" x14ac:dyDescent="0.2">
      <c r="A2" s="55"/>
    </row>
    <row r="3" spans="1:7" x14ac:dyDescent="0.2">
      <c r="A3" s="53" t="s">
        <v>73</v>
      </c>
    </row>
    <row r="4" spans="1:7" x14ac:dyDescent="0.2">
      <c r="A4" s="56" t="s">
        <v>83</v>
      </c>
    </row>
    <row r="5" spans="1:7" ht="12" thickBot="1" x14ac:dyDescent="0.25">
      <c r="A5" s="56"/>
    </row>
    <row r="6" spans="1:7" ht="20.399999999999999" x14ac:dyDescent="0.2">
      <c r="A6" s="57" t="s">
        <v>0</v>
      </c>
      <c r="B6" s="58" t="s">
        <v>77</v>
      </c>
      <c r="C6" s="57" t="s">
        <v>99</v>
      </c>
      <c r="D6" s="57" t="s">
        <v>100</v>
      </c>
      <c r="E6" s="57" t="s">
        <v>101</v>
      </c>
      <c r="F6" s="57" t="s">
        <v>85</v>
      </c>
      <c r="G6" s="57" t="s">
        <v>85</v>
      </c>
    </row>
    <row r="7" spans="1:7" ht="9.75" customHeight="1" x14ac:dyDescent="0.2">
      <c r="A7" s="59">
        <v>1</v>
      </c>
      <c r="B7" s="60">
        <v>2</v>
      </c>
      <c r="C7" s="59">
        <v>3</v>
      </c>
      <c r="D7" s="59">
        <v>4</v>
      </c>
      <c r="E7" s="59">
        <v>5</v>
      </c>
      <c r="F7" s="61" t="s">
        <v>31</v>
      </c>
      <c r="G7" s="61" t="s">
        <v>30</v>
      </c>
    </row>
    <row r="8" spans="1:7" ht="13.2" x14ac:dyDescent="0.25">
      <c r="A8" s="62" t="s">
        <v>86</v>
      </c>
      <c r="B8" s="63">
        <f>SUM(B9:B10)</f>
        <v>8733214.3900000006</v>
      </c>
      <c r="C8" s="63">
        <f t="shared" ref="C8" si="0">SUM(C9:C10)</f>
        <v>10953876.93</v>
      </c>
      <c r="D8" s="63">
        <f>SUM(D9:D10)</f>
        <v>11098080.26</v>
      </c>
      <c r="E8" s="63">
        <f>SUM(E9:E10)</f>
        <v>10605235.98</v>
      </c>
      <c r="F8" s="64">
        <f>E8/B8*100</f>
        <v>121.43565365970592</v>
      </c>
      <c r="G8" s="64">
        <f>E8/D8*100</f>
        <v>95.559193405941372</v>
      </c>
    </row>
    <row r="9" spans="1:7" x14ac:dyDescent="0.2">
      <c r="A9" s="65" t="s">
        <v>87</v>
      </c>
      <c r="B9" s="66">
        <v>8733214.3900000006</v>
      </c>
      <c r="C9" s="66">
        <v>10953876.93</v>
      </c>
      <c r="D9" s="66">
        <v>11096195.6</v>
      </c>
      <c r="E9" s="66">
        <v>10603351.32</v>
      </c>
      <c r="F9" s="67">
        <f t="shared" ref="F9" si="1">E9/B9*100</f>
        <v>121.41407328945695</v>
      </c>
      <c r="G9" s="67">
        <f t="shared" ref="G9:G10" si="2">E9/D9*100</f>
        <v>95.558439146476488</v>
      </c>
    </row>
    <row r="10" spans="1:7" ht="15" customHeight="1" x14ac:dyDescent="0.2">
      <c r="A10" s="65" t="s">
        <v>88</v>
      </c>
      <c r="B10" s="66">
        <v>0</v>
      </c>
      <c r="C10" s="66">
        <v>0</v>
      </c>
      <c r="D10" s="66">
        <v>1884.66</v>
      </c>
      <c r="E10" s="66">
        <v>1884.66</v>
      </c>
      <c r="F10" s="67">
        <v>0</v>
      </c>
      <c r="G10" s="67">
        <f t="shared" si="2"/>
        <v>100</v>
      </c>
    </row>
    <row r="11" spans="1:7" ht="13.2" x14ac:dyDescent="0.25">
      <c r="A11" s="62" t="s">
        <v>89</v>
      </c>
      <c r="B11" s="68">
        <f>SUM(B12:B13)</f>
        <v>8800743.4900000002</v>
      </c>
      <c r="C11" s="68">
        <f t="shared" ref="C11" si="3">SUM(C12:C13)</f>
        <v>10764682.99</v>
      </c>
      <c r="D11" s="68">
        <f>SUM(D12:D13)</f>
        <v>10908886.32</v>
      </c>
      <c r="E11" s="68">
        <f>SUM(E12:E13)</f>
        <v>10430399.92</v>
      </c>
      <c r="F11" s="64">
        <f>E11/B11*100</f>
        <v>118.51725859129658</v>
      </c>
      <c r="G11" s="64">
        <f>E11/D11*100</f>
        <v>95.613792407729477</v>
      </c>
    </row>
    <row r="12" spans="1:7" x14ac:dyDescent="0.2">
      <c r="A12" s="69" t="s">
        <v>90</v>
      </c>
      <c r="B12" s="70">
        <v>8651123.3499999996</v>
      </c>
      <c r="C12" s="70">
        <v>9900564.5999999996</v>
      </c>
      <c r="D12" s="70">
        <v>10045995.16</v>
      </c>
      <c r="E12" s="70">
        <v>9572360.5</v>
      </c>
      <c r="F12" s="67">
        <f t="shared" ref="F12:F14" si="4">E12/B12*100</f>
        <v>110.64875753967836</v>
      </c>
      <c r="G12" s="67">
        <f t="shared" ref="G12:G14" si="5">E12/D12*100</f>
        <v>95.285338560724526</v>
      </c>
    </row>
    <row r="13" spans="1:7" x14ac:dyDescent="0.2">
      <c r="A13" s="69" t="s">
        <v>91</v>
      </c>
      <c r="B13" s="70">
        <v>149620.14000000001</v>
      </c>
      <c r="C13" s="70">
        <v>864118.39</v>
      </c>
      <c r="D13" s="70">
        <v>862891.16</v>
      </c>
      <c r="E13" s="70">
        <v>858039.42</v>
      </c>
      <c r="F13" s="67">
        <f t="shared" si="4"/>
        <v>573.47855709799489</v>
      </c>
      <c r="G13" s="67">
        <f t="shared" si="5"/>
        <v>99.437734418324553</v>
      </c>
    </row>
    <row r="14" spans="1:7" ht="12" x14ac:dyDescent="0.25">
      <c r="A14" s="71"/>
      <c r="B14" s="72">
        <f>B8-B11</f>
        <v>-67529.099999999627</v>
      </c>
      <c r="C14" s="72">
        <f>C8-C11</f>
        <v>189193.93999999948</v>
      </c>
      <c r="D14" s="72">
        <f>D8-D11</f>
        <v>189193.93999999948</v>
      </c>
      <c r="E14" s="72">
        <f>E8-E11</f>
        <v>174836.06000000052</v>
      </c>
      <c r="F14" s="67">
        <f t="shared" si="4"/>
        <v>-258.90476846278341</v>
      </c>
      <c r="G14" s="67">
        <f t="shared" si="5"/>
        <v>92.411025427136309</v>
      </c>
    </row>
    <row r="15" spans="1:7" ht="12" x14ac:dyDescent="0.25">
      <c r="A15" s="71"/>
      <c r="B15" s="72"/>
      <c r="C15" s="72"/>
      <c r="D15" s="72"/>
      <c r="E15" s="72"/>
      <c r="F15" s="73"/>
      <c r="G15" s="73"/>
    </row>
    <row r="16" spans="1:7" ht="13.2" x14ac:dyDescent="0.25">
      <c r="A16" s="62" t="s">
        <v>92</v>
      </c>
      <c r="B16" s="3">
        <f>SUM(B17:B18)</f>
        <v>-121664.84</v>
      </c>
      <c r="C16" s="3">
        <f>SUM(C17:C18)</f>
        <v>-189193.94</v>
      </c>
      <c r="D16" s="3">
        <f>SUM(D17:D18)</f>
        <v>-189193.94</v>
      </c>
      <c r="E16" s="3">
        <f>SUM(E17:E18)</f>
        <v>-189193.94</v>
      </c>
      <c r="F16" s="67">
        <f t="shared" ref="F16:F17" si="6">E16/B16*100</f>
        <v>155.50420318639306</v>
      </c>
      <c r="G16" s="67">
        <f t="shared" ref="G16:G17" si="7">E16/D16*100</f>
        <v>100</v>
      </c>
    </row>
    <row r="17" spans="1:7" x14ac:dyDescent="0.2">
      <c r="A17" s="65" t="s">
        <v>93</v>
      </c>
      <c r="B17" s="52">
        <v>-121664.84</v>
      </c>
      <c r="C17" s="52">
        <v>-189193.94</v>
      </c>
      <c r="D17" s="52">
        <v>-189193.94</v>
      </c>
      <c r="E17" s="52">
        <v>-189193.94</v>
      </c>
      <c r="F17" s="67">
        <f t="shared" si="6"/>
        <v>155.50420318639306</v>
      </c>
      <c r="G17" s="67">
        <f t="shared" si="7"/>
        <v>100</v>
      </c>
    </row>
    <row r="18" spans="1:7" ht="22.8" x14ac:dyDescent="0.2">
      <c r="A18" s="65" t="s">
        <v>94</v>
      </c>
      <c r="B18" s="52"/>
      <c r="C18" s="52"/>
      <c r="D18" s="52"/>
      <c r="E18" s="52"/>
      <c r="F18" s="67" t="e">
        <f>E18/B18*100</f>
        <v>#DIV/0!</v>
      </c>
      <c r="G18" s="67" t="e">
        <f>E18/D18*100</f>
        <v>#DIV/0!</v>
      </c>
    </row>
    <row r="19" spans="1:7" x14ac:dyDescent="0.2">
      <c r="A19" s="65"/>
      <c r="B19" s="52"/>
      <c r="C19" s="52"/>
      <c r="D19" s="52"/>
      <c r="E19" s="52"/>
      <c r="F19" s="73"/>
      <c r="G19" s="73"/>
    </row>
    <row r="20" spans="1:7" ht="12" x14ac:dyDescent="0.25">
      <c r="A20" s="71" t="s">
        <v>95</v>
      </c>
      <c r="B20" s="52">
        <v>0</v>
      </c>
      <c r="C20" s="52">
        <v>0</v>
      </c>
      <c r="D20" s="52">
        <v>0</v>
      </c>
      <c r="E20" s="52">
        <v>0</v>
      </c>
      <c r="F20" s="73"/>
      <c r="G20" s="73"/>
    </row>
    <row r="21" spans="1:7" ht="12" x14ac:dyDescent="0.25">
      <c r="A21" s="71" t="s">
        <v>96</v>
      </c>
      <c r="B21" s="52">
        <v>0</v>
      </c>
      <c r="C21" s="52">
        <v>0</v>
      </c>
      <c r="D21" s="52">
        <v>0</v>
      </c>
      <c r="E21" s="52">
        <v>0</v>
      </c>
      <c r="F21" s="73"/>
      <c r="G21" s="73"/>
    </row>
    <row r="22" spans="1:7" ht="13.2" x14ac:dyDescent="0.25">
      <c r="A22" s="62" t="s">
        <v>97</v>
      </c>
      <c r="B22" s="51">
        <v>0</v>
      </c>
      <c r="C22" s="51">
        <v>0</v>
      </c>
      <c r="D22" s="51">
        <v>0</v>
      </c>
      <c r="E22" s="51">
        <v>0</v>
      </c>
      <c r="F22" s="73"/>
      <c r="G22" s="73"/>
    </row>
    <row r="23" spans="1:7" ht="12" x14ac:dyDescent="0.25">
      <c r="A23" s="71"/>
      <c r="B23" s="51"/>
      <c r="C23" s="51"/>
      <c r="D23" s="51"/>
      <c r="E23" s="51"/>
      <c r="F23" s="73"/>
      <c r="G23" s="73"/>
    </row>
    <row r="24" spans="1:7" ht="13.2" x14ac:dyDescent="0.25">
      <c r="A24" s="62" t="s">
        <v>98</v>
      </c>
      <c r="B24" s="3">
        <f>B14+B16+B22</f>
        <v>-189193.93999999962</v>
      </c>
      <c r="C24" s="3">
        <f>C14+C16+C22</f>
        <v>-5.2386894822120667E-10</v>
      </c>
      <c r="D24" s="3">
        <f>D14+D16+D22</f>
        <v>-5.2386894822120667E-10</v>
      </c>
      <c r="E24" s="3">
        <f>E14+E16+E22</f>
        <v>-14357.879999999481</v>
      </c>
      <c r="F24" s="67">
        <f t="shared" ref="F24" si="8">E24/B24*100</f>
        <v>7.5889745728639673</v>
      </c>
      <c r="G24" s="67"/>
    </row>
    <row r="25" spans="1:7" x14ac:dyDescent="0.2">
      <c r="A25" s="76"/>
      <c r="B25" s="77"/>
      <c r="C25" s="77"/>
      <c r="D25" s="77"/>
      <c r="E25" s="77"/>
    </row>
    <row r="26" spans="1:7" ht="12" customHeight="1" x14ac:dyDescent="0.2">
      <c r="B26" s="74"/>
      <c r="D26" s="74"/>
      <c r="E26" s="74"/>
    </row>
    <row r="27" spans="1:7" x14ac:dyDescent="0.2">
      <c r="B27" s="74"/>
      <c r="C27" s="74"/>
      <c r="D27" s="74"/>
      <c r="E27" s="74"/>
    </row>
    <row r="29" spans="1:7" x14ac:dyDescent="0.2">
      <c r="A29" s="74"/>
      <c r="B29" s="74"/>
      <c r="C29" s="74"/>
      <c r="D29" s="74"/>
      <c r="E29" s="74"/>
    </row>
    <row r="30" spans="1:7" x14ac:dyDescent="0.2">
      <c r="A30" s="74"/>
    </row>
    <row r="31" spans="1:7" x14ac:dyDescent="0.2">
      <c r="A31" s="74"/>
      <c r="B31" s="74"/>
      <c r="C31" s="74"/>
      <c r="D31" s="74"/>
      <c r="E31" s="74"/>
    </row>
    <row r="33" spans="1:5" x14ac:dyDescent="0.2">
      <c r="A33" s="74"/>
      <c r="B33" s="74"/>
      <c r="C33" s="74"/>
      <c r="D33" s="74"/>
      <c r="E33" s="74"/>
    </row>
  </sheetData>
  <mergeCells count="1">
    <mergeCell ref="A25:E25"/>
  </mergeCells>
  <pageMargins left="0.74803149606299213" right="0.55118110236220474" top="0.78740157480314965" bottom="0.59055118110236227" header="0.51181102362204722" footer="0.51181102362204722"/>
  <pageSetup paperSize="9" fitToHeight="0" orientation="landscape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opLeftCell="A19" zoomScaleNormal="100" workbookViewId="0">
      <selection activeCell="B50" sqref="B50"/>
    </sheetView>
  </sheetViews>
  <sheetFormatPr defaultColWidth="9.109375" defaultRowHeight="11.4" x14ac:dyDescent="0.2"/>
  <cols>
    <col min="1" max="1" width="57.44140625" style="5" customWidth="1"/>
    <col min="2" max="2" width="14.21875" style="5" customWidth="1"/>
    <col min="3" max="3" width="14.109375" style="5" bestFit="1" customWidth="1"/>
    <col min="4" max="4" width="13.21875" style="5" bestFit="1" customWidth="1"/>
    <col min="5" max="5" width="12.6640625" style="5" bestFit="1" customWidth="1"/>
    <col min="6" max="6" width="6.33203125" style="5" customWidth="1"/>
    <col min="7" max="7" width="6" style="5" customWidth="1"/>
    <col min="8" max="16384" width="9.109375" style="5"/>
  </cols>
  <sheetData>
    <row r="1" spans="1:7" x14ac:dyDescent="0.2">
      <c r="A1" s="4" t="s">
        <v>32</v>
      </c>
    </row>
    <row r="2" spans="1:7" ht="14.4" customHeight="1" x14ac:dyDescent="0.2">
      <c r="A2" s="6"/>
    </row>
    <row r="3" spans="1:7" x14ac:dyDescent="0.2">
      <c r="A3" s="4" t="s">
        <v>65</v>
      </c>
    </row>
    <row r="4" spans="1:7" ht="9.6" customHeight="1" thickBot="1" x14ac:dyDescent="0.25">
      <c r="A4" s="7" t="s">
        <v>36</v>
      </c>
    </row>
    <row r="5" spans="1:7" ht="18" customHeight="1" x14ac:dyDescent="0.2">
      <c r="A5" s="8" t="s">
        <v>0</v>
      </c>
      <c r="B5" s="8" t="s">
        <v>33</v>
      </c>
      <c r="C5" s="8" t="s">
        <v>66</v>
      </c>
      <c r="D5" s="34" t="s">
        <v>67</v>
      </c>
      <c r="E5" s="8" t="s">
        <v>68</v>
      </c>
      <c r="F5" s="8" t="s">
        <v>69</v>
      </c>
      <c r="G5" s="8" t="s">
        <v>69</v>
      </c>
    </row>
    <row r="6" spans="1:7" ht="8.25" customHeigh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 t="s">
        <v>31</v>
      </c>
      <c r="G6" s="9" t="s">
        <v>30</v>
      </c>
    </row>
    <row r="7" spans="1:7" ht="13.2" x14ac:dyDescent="0.25">
      <c r="A7" s="1" t="s">
        <v>1</v>
      </c>
      <c r="B7" s="2">
        <f>+B8+B10+B13+B15+B17+B20+B22+B24+B27+B30+B32+B34</f>
        <v>65800403.850000001</v>
      </c>
      <c r="C7" s="2">
        <f>+C8+C10+C13+C15+C17+C20+C22+C24+C27+C30+C32+C34</f>
        <v>82531985.719999999</v>
      </c>
      <c r="D7" s="2">
        <f>+D8+D10+D13+D15+D17+D20+D22+D24+D27+D30+D32+D34</f>
        <v>83618485.719999999</v>
      </c>
      <c r="E7" s="2">
        <f>+E8+E10+E13+E15+E17+E20+E22+E24+E27+E30+E32+E34</f>
        <v>79905150.530000001</v>
      </c>
      <c r="F7" s="36">
        <f>E7/B7*100</f>
        <v>121.43565366582472</v>
      </c>
      <c r="G7" s="36">
        <f>E7/D7*100</f>
        <v>95.559193451033948</v>
      </c>
    </row>
    <row r="8" spans="1:7" x14ac:dyDescent="0.2">
      <c r="A8" s="10" t="s">
        <v>4</v>
      </c>
      <c r="B8" s="15">
        <f>+B9</f>
        <v>2033533.64</v>
      </c>
      <c r="C8" s="15">
        <f t="shared" ref="C8:E8" si="0">+C9</f>
        <v>1980000</v>
      </c>
      <c r="D8" s="15">
        <f t="shared" si="0"/>
        <v>1980000</v>
      </c>
      <c r="E8" s="15">
        <f t="shared" si="0"/>
        <v>1927046.6</v>
      </c>
      <c r="F8" s="36">
        <f t="shared" ref="F8:F39" si="1">E8/B8*100</f>
        <v>94.763448319448514</v>
      </c>
      <c r="G8" s="36">
        <f t="shared" ref="G8:G39" si="2">E8/D8*100</f>
        <v>97.325585858585868</v>
      </c>
    </row>
    <row r="9" spans="1:7" x14ac:dyDescent="0.2">
      <c r="A9" s="11" t="s">
        <v>5</v>
      </c>
      <c r="B9" s="13">
        <v>2033533.64</v>
      </c>
      <c r="C9" s="13">
        <v>1980000</v>
      </c>
      <c r="D9" s="13">
        <v>1980000</v>
      </c>
      <c r="E9" s="13">
        <v>1927046.6</v>
      </c>
      <c r="F9" s="36">
        <f t="shared" si="1"/>
        <v>94.763448319448514</v>
      </c>
      <c r="G9" s="36">
        <f t="shared" si="2"/>
        <v>97.325585858585868</v>
      </c>
    </row>
    <row r="10" spans="1:7" ht="9.6" customHeight="1" x14ac:dyDescent="0.2">
      <c r="A10" s="10" t="s">
        <v>6</v>
      </c>
      <c r="B10" s="15">
        <f>SUM(B11:B12)</f>
        <v>937918.69000000006</v>
      </c>
      <c r="C10" s="15">
        <f t="shared" ref="C10:E10" si="3">SUM(C11:C12)</f>
        <v>3321557.96</v>
      </c>
      <c r="D10" s="15">
        <f t="shared" si="3"/>
        <v>3321557.96</v>
      </c>
      <c r="E10" s="15">
        <f t="shared" si="3"/>
        <v>2852836.19</v>
      </c>
      <c r="F10" s="36">
        <f t="shared" si="1"/>
        <v>304.16668528057585</v>
      </c>
      <c r="G10" s="36">
        <f t="shared" si="2"/>
        <v>85.888496433161748</v>
      </c>
    </row>
    <row r="11" spans="1:7" ht="20.399999999999999" x14ac:dyDescent="0.2">
      <c r="A11" s="11" t="s">
        <v>7</v>
      </c>
      <c r="B11" s="13">
        <v>917934.63</v>
      </c>
      <c r="C11" s="13">
        <v>3321557.96</v>
      </c>
      <c r="D11" s="13">
        <v>3321557.96</v>
      </c>
      <c r="E11" s="13">
        <v>2852836.19</v>
      </c>
      <c r="F11" s="36">
        <f t="shared" si="1"/>
        <v>310.78860049108289</v>
      </c>
      <c r="G11" s="36">
        <f t="shared" si="2"/>
        <v>85.888496433161748</v>
      </c>
    </row>
    <row r="12" spans="1:7" ht="20.399999999999999" x14ac:dyDescent="0.2">
      <c r="A12" s="11" t="s">
        <v>8</v>
      </c>
      <c r="B12" s="13">
        <v>19984.060000000001</v>
      </c>
      <c r="C12" s="16"/>
      <c r="D12" s="16"/>
      <c r="E12" s="16"/>
      <c r="F12" s="36">
        <f t="shared" si="1"/>
        <v>0</v>
      </c>
      <c r="G12" s="36" t="e">
        <f t="shared" si="2"/>
        <v>#DIV/0!</v>
      </c>
    </row>
    <row r="13" spans="1:7" ht="12.6" customHeight="1" x14ac:dyDescent="0.2">
      <c r="A13" s="10" t="s">
        <v>9</v>
      </c>
      <c r="B13" s="15">
        <f>+B14</f>
        <v>882289.72</v>
      </c>
      <c r="C13" s="15">
        <f t="shared" ref="C13:E13" si="4">+C14</f>
        <v>1240032.78</v>
      </c>
      <c r="D13" s="15">
        <f t="shared" si="4"/>
        <v>1240032.78</v>
      </c>
      <c r="E13" s="15">
        <f t="shared" si="4"/>
        <v>772839.86</v>
      </c>
      <c r="F13" s="36">
        <f t="shared" si="1"/>
        <v>87.594793692031232</v>
      </c>
      <c r="G13" s="36">
        <f t="shared" si="2"/>
        <v>62.324147592291865</v>
      </c>
    </row>
    <row r="14" spans="1:7" x14ac:dyDescent="0.2">
      <c r="A14" s="11" t="s">
        <v>10</v>
      </c>
      <c r="B14" s="13">
        <v>882289.72</v>
      </c>
      <c r="C14" s="13">
        <v>1240032.78</v>
      </c>
      <c r="D14" s="13">
        <v>1240032.78</v>
      </c>
      <c r="E14" s="13">
        <v>772839.86</v>
      </c>
      <c r="F14" s="36">
        <f t="shared" si="1"/>
        <v>87.594793692031232</v>
      </c>
      <c r="G14" s="36">
        <f t="shared" si="2"/>
        <v>62.324147592291865</v>
      </c>
    </row>
    <row r="15" spans="1:7" ht="12.6" customHeight="1" x14ac:dyDescent="0.2">
      <c r="A15" s="10" t="s">
        <v>11</v>
      </c>
      <c r="B15" s="15">
        <f>+B16</f>
        <v>365828.86</v>
      </c>
      <c r="C15" s="15">
        <f t="shared" ref="C15:E15" si="5">+C16</f>
        <v>169686.84</v>
      </c>
      <c r="D15" s="15">
        <f t="shared" si="5"/>
        <v>169686.84</v>
      </c>
      <c r="E15" s="15">
        <f t="shared" si="5"/>
        <v>169686.84</v>
      </c>
      <c r="F15" s="36">
        <f t="shared" si="1"/>
        <v>46.384213645692142</v>
      </c>
      <c r="G15" s="36">
        <f t="shared" si="2"/>
        <v>100</v>
      </c>
    </row>
    <row r="16" spans="1:7" ht="12.6" customHeight="1" x14ac:dyDescent="0.2">
      <c r="A16" s="11" t="s">
        <v>12</v>
      </c>
      <c r="B16" s="13">
        <v>365828.86</v>
      </c>
      <c r="C16" s="13">
        <v>169686.84</v>
      </c>
      <c r="D16" s="13">
        <v>169686.84</v>
      </c>
      <c r="E16" s="13">
        <v>169686.84</v>
      </c>
      <c r="F16" s="36">
        <f t="shared" si="1"/>
        <v>46.384213645692142</v>
      </c>
      <c r="G16" s="36">
        <f t="shared" si="2"/>
        <v>100</v>
      </c>
    </row>
    <row r="17" spans="1:7" ht="10.8" customHeight="1" x14ac:dyDescent="0.2">
      <c r="A17" s="10" t="s">
        <v>13</v>
      </c>
      <c r="B17" s="15">
        <f>SUM(B18:B19)</f>
        <v>16130.36</v>
      </c>
      <c r="C17" s="15">
        <f t="shared" ref="C17:E17" si="6">SUM(C18:C19)</f>
        <v>7000</v>
      </c>
      <c r="D17" s="15">
        <f t="shared" si="6"/>
        <v>7000</v>
      </c>
      <c r="E17" s="15">
        <f t="shared" si="6"/>
        <v>2178.79</v>
      </c>
      <c r="F17" s="36">
        <f t="shared" si="1"/>
        <v>13.507386071978553</v>
      </c>
      <c r="G17" s="36">
        <f t="shared" si="2"/>
        <v>31.12557142857143</v>
      </c>
    </row>
    <row r="18" spans="1:7" x14ac:dyDescent="0.2">
      <c r="A18" s="11" t="s">
        <v>14</v>
      </c>
      <c r="B18" s="13">
        <v>1183.0999999999999</v>
      </c>
      <c r="C18" s="13">
        <v>2000</v>
      </c>
      <c r="D18" s="13">
        <v>2000</v>
      </c>
      <c r="E18" s="13">
        <v>1036.42</v>
      </c>
      <c r="F18" s="36">
        <f t="shared" si="1"/>
        <v>87.60206237849718</v>
      </c>
      <c r="G18" s="36">
        <f t="shared" si="2"/>
        <v>51.821000000000005</v>
      </c>
    </row>
    <row r="19" spans="1:7" ht="12.6" customHeight="1" x14ac:dyDescent="0.2">
      <c r="A19" s="11" t="s">
        <v>15</v>
      </c>
      <c r="B19" s="13">
        <v>14947.26</v>
      </c>
      <c r="C19" s="13">
        <v>5000</v>
      </c>
      <c r="D19" s="13">
        <v>5000</v>
      </c>
      <c r="E19" s="13">
        <v>1142.3699999999999</v>
      </c>
      <c r="F19" s="36">
        <f t="shared" si="1"/>
        <v>7.6426716334632561</v>
      </c>
      <c r="G19" s="36">
        <f t="shared" si="2"/>
        <v>22.847399999999997</v>
      </c>
    </row>
    <row r="20" spans="1:7" ht="12.6" customHeight="1" x14ac:dyDescent="0.2">
      <c r="A20" s="10" t="s">
        <v>16</v>
      </c>
      <c r="B20" s="15">
        <f>+B21</f>
        <v>353268.15</v>
      </c>
      <c r="C20" s="15">
        <f t="shared" ref="C20:E20" si="7">+C21</f>
        <v>100000</v>
      </c>
      <c r="D20" s="15">
        <f t="shared" si="7"/>
        <v>100000</v>
      </c>
      <c r="E20" s="15">
        <f t="shared" si="7"/>
        <v>96917.07</v>
      </c>
      <c r="F20" s="36">
        <f t="shared" si="1"/>
        <v>27.434420566926288</v>
      </c>
      <c r="G20" s="36">
        <f t="shared" si="2"/>
        <v>96.91707000000001</v>
      </c>
    </row>
    <row r="21" spans="1:7" ht="12.6" customHeight="1" x14ac:dyDescent="0.2">
      <c r="A21" s="11" t="s">
        <v>17</v>
      </c>
      <c r="B21" s="13">
        <v>353268.15</v>
      </c>
      <c r="C21" s="13">
        <v>100000</v>
      </c>
      <c r="D21" s="13">
        <v>100000</v>
      </c>
      <c r="E21" s="13">
        <v>96917.07</v>
      </c>
      <c r="F21" s="36">
        <f t="shared" si="1"/>
        <v>27.434420566926288</v>
      </c>
      <c r="G21" s="36">
        <f t="shared" si="2"/>
        <v>96.91707000000001</v>
      </c>
    </row>
    <row r="22" spans="1:7" ht="12.6" customHeight="1" x14ac:dyDescent="0.2">
      <c r="A22" s="10" t="s">
        <v>18</v>
      </c>
      <c r="B22" s="15">
        <f>+B23</f>
        <v>1001989.34</v>
      </c>
      <c r="C22" s="15">
        <f t="shared" ref="C22:E22" si="8">+C23</f>
        <v>3423695.24</v>
      </c>
      <c r="D22" s="15">
        <f t="shared" si="8"/>
        <v>3593695.24</v>
      </c>
      <c r="E22" s="15">
        <f t="shared" si="8"/>
        <v>2199198.69</v>
      </c>
      <c r="F22" s="36">
        <f t="shared" si="1"/>
        <v>219.48324220694801</v>
      </c>
      <c r="G22" s="36">
        <f t="shared" si="2"/>
        <v>61.196026461052931</v>
      </c>
    </row>
    <row r="23" spans="1:7" ht="10.8" customHeight="1" x14ac:dyDescent="0.2">
      <c r="A23" s="11" t="s">
        <v>19</v>
      </c>
      <c r="B23" s="13">
        <v>1001989.34</v>
      </c>
      <c r="C23" s="13">
        <v>3423695.24</v>
      </c>
      <c r="D23" s="13">
        <v>3593695.24</v>
      </c>
      <c r="E23" s="13">
        <v>2199198.69</v>
      </c>
      <c r="F23" s="36">
        <f t="shared" si="1"/>
        <v>219.48324220694801</v>
      </c>
      <c r="G23" s="36">
        <f t="shared" si="2"/>
        <v>61.196026461052931</v>
      </c>
    </row>
    <row r="24" spans="1:7" ht="20.399999999999999" x14ac:dyDescent="0.2">
      <c r="A24" s="10" t="s">
        <v>20</v>
      </c>
      <c r="B24" s="15">
        <f>SUM(B25:B26)</f>
        <v>20309.22</v>
      </c>
      <c r="C24" s="15">
        <f t="shared" ref="C24:E24" si="9">SUM(C25:C26)</f>
        <v>122000</v>
      </c>
      <c r="D24" s="15">
        <f t="shared" si="9"/>
        <v>122000</v>
      </c>
      <c r="E24" s="15">
        <f t="shared" si="9"/>
        <v>121468.75</v>
      </c>
      <c r="F24" s="36">
        <f t="shared" si="1"/>
        <v>598.09657879524661</v>
      </c>
      <c r="G24" s="36">
        <f t="shared" si="2"/>
        <v>99.564549180327873</v>
      </c>
    </row>
    <row r="25" spans="1:7" x14ac:dyDescent="0.2">
      <c r="A25" s="11" t="s">
        <v>21</v>
      </c>
      <c r="B25" s="16"/>
      <c r="C25" s="16"/>
      <c r="D25" s="16"/>
      <c r="E25" s="16"/>
      <c r="F25" s="36" t="e">
        <f t="shared" si="1"/>
        <v>#DIV/0!</v>
      </c>
      <c r="G25" s="36" t="e">
        <f t="shared" si="2"/>
        <v>#DIV/0!</v>
      </c>
    </row>
    <row r="26" spans="1:7" x14ac:dyDescent="0.2">
      <c r="A26" s="11" t="s">
        <v>22</v>
      </c>
      <c r="B26" s="13">
        <v>20309.22</v>
      </c>
      <c r="C26" s="13">
        <v>122000</v>
      </c>
      <c r="D26" s="13">
        <v>122000</v>
      </c>
      <c r="E26" s="13">
        <v>121468.75</v>
      </c>
      <c r="F26" s="36">
        <f t="shared" si="1"/>
        <v>598.09657879524661</v>
      </c>
      <c r="G26" s="36">
        <f t="shared" si="2"/>
        <v>99.564549180327873</v>
      </c>
    </row>
    <row r="27" spans="1:7" ht="12.6" customHeight="1" x14ac:dyDescent="0.2">
      <c r="A27" s="10" t="s">
        <v>27</v>
      </c>
      <c r="B27" s="15">
        <f>SUM(B28:B29)</f>
        <v>9103548.2800000012</v>
      </c>
      <c r="C27" s="15">
        <f t="shared" ref="C27:E27" si="10">SUM(C28:C29)</f>
        <v>18325327</v>
      </c>
      <c r="D27" s="15">
        <f t="shared" si="10"/>
        <v>18325327</v>
      </c>
      <c r="E27" s="15">
        <f t="shared" si="10"/>
        <v>18323568.329999998</v>
      </c>
      <c r="F27" s="36">
        <f t="shared" si="1"/>
        <v>201.27941069149796</v>
      </c>
      <c r="G27" s="36">
        <f t="shared" si="2"/>
        <v>99.990403063476023</v>
      </c>
    </row>
    <row r="28" spans="1:7" x14ac:dyDescent="0.2">
      <c r="A28" s="11" t="s">
        <v>29</v>
      </c>
      <c r="B28" s="13">
        <v>8152549.0300000003</v>
      </c>
      <c r="C28" s="13">
        <v>12056613</v>
      </c>
      <c r="D28" s="13">
        <v>12095327</v>
      </c>
      <c r="E28" s="13">
        <v>12056613</v>
      </c>
      <c r="F28" s="36">
        <f t="shared" si="1"/>
        <v>147.88764784650428</v>
      </c>
      <c r="G28" s="36">
        <f t="shared" si="2"/>
        <v>99.679925974717349</v>
      </c>
    </row>
    <row r="29" spans="1:7" ht="20.399999999999999" x14ac:dyDescent="0.2">
      <c r="A29" s="11" t="s">
        <v>28</v>
      </c>
      <c r="B29" s="13">
        <v>950999.25</v>
      </c>
      <c r="C29" s="13">
        <v>6268714</v>
      </c>
      <c r="D29" s="13">
        <v>6230000</v>
      </c>
      <c r="E29" s="13">
        <v>6266955.3300000001</v>
      </c>
      <c r="F29" s="36">
        <f t="shared" si="1"/>
        <v>658.98635882204962</v>
      </c>
      <c r="G29" s="36">
        <f t="shared" si="2"/>
        <v>100.59318346709469</v>
      </c>
    </row>
    <row r="30" spans="1:7" x14ac:dyDescent="0.2">
      <c r="A30" s="10" t="s">
        <v>23</v>
      </c>
      <c r="B30" s="15">
        <f>SUM(B31)</f>
        <v>51074025.07</v>
      </c>
      <c r="C30" s="15">
        <f t="shared" ref="C30:E30" si="11">SUM(C31)</f>
        <v>53826485.899999999</v>
      </c>
      <c r="D30" s="15">
        <f t="shared" si="11"/>
        <v>54736485.899999999</v>
      </c>
      <c r="E30" s="15">
        <f t="shared" si="11"/>
        <v>53417021.899999999</v>
      </c>
      <c r="F30" s="36">
        <f t="shared" si="1"/>
        <v>104.58745287215719</v>
      </c>
      <c r="G30" s="36">
        <f t="shared" si="2"/>
        <v>97.5894250821827</v>
      </c>
    </row>
    <row r="31" spans="1:7" x14ac:dyDescent="0.2">
      <c r="A31" s="11" t="s">
        <v>24</v>
      </c>
      <c r="B31" s="13">
        <v>51074025.07</v>
      </c>
      <c r="C31" s="13">
        <v>53826485.899999999</v>
      </c>
      <c r="D31" s="13">
        <v>54736485.899999999</v>
      </c>
      <c r="E31" s="13">
        <v>53417021.899999999</v>
      </c>
      <c r="F31" s="36">
        <f t="shared" si="1"/>
        <v>104.58745287215719</v>
      </c>
      <c r="G31" s="36">
        <f t="shared" si="2"/>
        <v>97.5894250821827</v>
      </c>
    </row>
    <row r="32" spans="1:7" ht="12.6" customHeight="1" x14ac:dyDescent="0.2">
      <c r="A32" s="10" t="s">
        <v>25</v>
      </c>
      <c r="B32" s="15">
        <f>SUM(B33)</f>
        <v>11562.52</v>
      </c>
      <c r="C32" s="15">
        <f t="shared" ref="C32:E32" si="12">SUM(C33)</f>
        <v>2000</v>
      </c>
      <c r="D32" s="15">
        <f t="shared" si="12"/>
        <v>8500</v>
      </c>
      <c r="E32" s="15">
        <f t="shared" si="12"/>
        <v>8187.51</v>
      </c>
      <c r="F32" s="36">
        <f t="shared" si="1"/>
        <v>70.810774813794922</v>
      </c>
      <c r="G32" s="36">
        <f t="shared" si="2"/>
        <v>96.323647058823539</v>
      </c>
    </row>
    <row r="33" spans="1:7" x14ac:dyDescent="0.2">
      <c r="A33" s="11" t="s">
        <v>26</v>
      </c>
      <c r="B33" s="13">
        <v>11562.52</v>
      </c>
      <c r="C33" s="13">
        <v>2000</v>
      </c>
      <c r="D33" s="13">
        <v>8500</v>
      </c>
      <c r="E33" s="13">
        <v>8187.51</v>
      </c>
      <c r="F33" s="36">
        <f t="shared" si="1"/>
        <v>70.810774813794922</v>
      </c>
      <c r="G33" s="36">
        <f t="shared" si="2"/>
        <v>96.323647058823539</v>
      </c>
    </row>
    <row r="34" spans="1:7" x14ac:dyDescent="0.2">
      <c r="A34" s="23" t="s">
        <v>70</v>
      </c>
      <c r="B34" s="15">
        <f t="shared" ref="B34" si="13">B35</f>
        <v>0</v>
      </c>
      <c r="C34" s="15">
        <f>C35</f>
        <v>14200</v>
      </c>
      <c r="D34" s="15">
        <f t="shared" ref="D34:E34" si="14">D35</f>
        <v>14200</v>
      </c>
      <c r="E34" s="15">
        <f t="shared" si="14"/>
        <v>14200</v>
      </c>
      <c r="F34" s="36" t="e">
        <f t="shared" si="1"/>
        <v>#DIV/0!</v>
      </c>
      <c r="G34" s="36">
        <f t="shared" si="2"/>
        <v>100</v>
      </c>
    </row>
    <row r="35" spans="1:7" x14ac:dyDescent="0.2">
      <c r="A35" s="25" t="s">
        <v>72</v>
      </c>
      <c r="B35" s="13"/>
      <c r="C35" s="13">
        <v>14200</v>
      </c>
      <c r="D35" s="13">
        <v>14200</v>
      </c>
      <c r="E35" s="13">
        <v>14200</v>
      </c>
      <c r="F35" s="36" t="e">
        <f t="shared" si="1"/>
        <v>#DIV/0!</v>
      </c>
      <c r="G35" s="36">
        <f t="shared" si="2"/>
        <v>100</v>
      </c>
    </row>
    <row r="36" spans="1:7" x14ac:dyDescent="0.2">
      <c r="A36" s="10" t="s">
        <v>74</v>
      </c>
      <c r="B36" s="15">
        <f>SUM(B37:B38)</f>
        <v>-1425481.72</v>
      </c>
      <c r="C36" s="15">
        <f>SUM(C37:C38)</f>
        <v>-1425481.72</v>
      </c>
      <c r="D36" s="15">
        <f t="shared" ref="D36:E36" si="15">SUM(D37:D38)</f>
        <v>-1425481.72</v>
      </c>
      <c r="E36" s="15">
        <f t="shared" si="15"/>
        <v>-1425481.72</v>
      </c>
      <c r="F36" s="36">
        <f t="shared" si="1"/>
        <v>100</v>
      </c>
      <c r="G36" s="36">
        <f t="shared" si="2"/>
        <v>100</v>
      </c>
    </row>
    <row r="37" spans="1:7" x14ac:dyDescent="0.2">
      <c r="A37" s="11" t="s">
        <v>35</v>
      </c>
      <c r="B37" s="13"/>
      <c r="C37" s="13"/>
      <c r="D37" s="13"/>
      <c r="E37" s="13"/>
      <c r="F37" s="36"/>
      <c r="G37" s="36"/>
    </row>
    <row r="38" spans="1:7" x14ac:dyDescent="0.2">
      <c r="A38" s="11" t="s">
        <v>34</v>
      </c>
      <c r="B38" s="35">
        <v>-1425481.72</v>
      </c>
      <c r="C38" s="22">
        <v>-1425481.72</v>
      </c>
      <c r="D38" s="22">
        <v>-1425481.72</v>
      </c>
      <c r="E38" s="22">
        <v>-1425481.72</v>
      </c>
      <c r="F38" s="36"/>
      <c r="G38" s="36">
        <f t="shared" si="2"/>
        <v>100</v>
      </c>
    </row>
    <row r="39" spans="1:7" ht="12.6" customHeight="1" x14ac:dyDescent="0.25">
      <c r="A39" s="12" t="s">
        <v>75</v>
      </c>
      <c r="B39" s="3">
        <f>B7+B36</f>
        <v>64374922.130000003</v>
      </c>
      <c r="C39" s="3">
        <f>C7+C36</f>
        <v>81106504</v>
      </c>
      <c r="D39" s="3">
        <f>D7+D36</f>
        <v>82193004</v>
      </c>
      <c r="E39" s="3">
        <f>E7+E36</f>
        <v>78479668.810000002</v>
      </c>
      <c r="F39" s="36">
        <f t="shared" si="1"/>
        <v>121.9103126082492</v>
      </c>
      <c r="G39" s="36">
        <f t="shared" si="2"/>
        <v>95.482176086422157</v>
      </c>
    </row>
  </sheetData>
  <pageMargins left="0.74803149606299213" right="0.55118110236220474" top="0.78740157480314965" bottom="0.59055118110236227" header="0.51181102362204722" footer="0.51181102362204722"/>
  <pageSetup paperSize="9" fitToHeight="0" orientation="landscape" verticalDpi="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0834-6C61-42B6-AB01-F0A4F35E3D03}">
  <dimension ref="A1:J39"/>
  <sheetViews>
    <sheetView zoomScaleNormal="100" workbookViewId="0">
      <selection activeCell="B39" sqref="B39"/>
    </sheetView>
  </sheetViews>
  <sheetFormatPr defaultColWidth="9.109375" defaultRowHeight="11.4" x14ac:dyDescent="0.2"/>
  <cols>
    <col min="1" max="1" width="57.44140625" style="5" customWidth="1"/>
    <col min="2" max="2" width="14.21875" style="5" customWidth="1"/>
    <col min="3" max="3" width="14.109375" style="5" customWidth="1"/>
    <col min="4" max="4" width="13.21875" style="5" customWidth="1"/>
    <col min="5" max="5" width="12.6640625" style="5" customWidth="1"/>
    <col min="6" max="6" width="6.33203125" style="5" customWidth="1"/>
    <col min="7" max="7" width="6" style="5" customWidth="1"/>
    <col min="8" max="8" width="11.88671875" style="5" bestFit="1" customWidth="1"/>
    <col min="9" max="9" width="12.33203125" style="5" bestFit="1" customWidth="1"/>
    <col min="10" max="10" width="12" style="5" bestFit="1" customWidth="1"/>
    <col min="11" max="16384" width="9.109375" style="5"/>
  </cols>
  <sheetData>
    <row r="1" spans="1:8" x14ac:dyDescent="0.2">
      <c r="A1" s="4" t="s">
        <v>32</v>
      </c>
    </row>
    <row r="2" spans="1:8" ht="14.4" customHeight="1" x14ac:dyDescent="0.2">
      <c r="A2" s="6"/>
    </row>
    <row r="3" spans="1:8" x14ac:dyDescent="0.2">
      <c r="A3" s="4" t="s">
        <v>65</v>
      </c>
    </row>
    <row r="4" spans="1:8" ht="9.6" customHeight="1" thickBot="1" x14ac:dyDescent="0.25">
      <c r="A4" s="7" t="s">
        <v>36</v>
      </c>
    </row>
    <row r="5" spans="1:8" ht="25.2" customHeight="1" x14ac:dyDescent="0.2">
      <c r="A5" s="8" t="s">
        <v>0</v>
      </c>
      <c r="B5" s="8" t="s">
        <v>77</v>
      </c>
      <c r="C5" s="8" t="s">
        <v>78</v>
      </c>
      <c r="D5" s="34" t="s">
        <v>79</v>
      </c>
      <c r="E5" s="8" t="s">
        <v>80</v>
      </c>
      <c r="F5" s="8" t="s">
        <v>69</v>
      </c>
      <c r="G5" s="8" t="s">
        <v>69</v>
      </c>
    </row>
    <row r="6" spans="1:8" ht="8.25" customHeigh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 t="s">
        <v>31</v>
      </c>
      <c r="G6" s="9" t="s">
        <v>30</v>
      </c>
      <c r="H6" s="18"/>
    </row>
    <row r="7" spans="1:8" ht="13.2" x14ac:dyDescent="0.25">
      <c r="A7" s="1" t="s">
        <v>1</v>
      </c>
      <c r="B7" s="2">
        <f>B8+B10+B13+B15+B17+B20+B22+B24+B30+B27+B32+B34</f>
        <v>8733214.4038224164</v>
      </c>
      <c r="C7" s="2">
        <f>C8+C10+C13+C15+C17+C20+C22+C24+C30+C27+C32+C34</f>
        <v>10953876.928794213</v>
      </c>
      <c r="D7" s="2">
        <f>D8+D10+D13+D15+D17+D20+D22+D24+D30+D27+D32+D34</f>
        <v>11098080.260136703</v>
      </c>
      <c r="E7" s="2">
        <f>E8+E10+E13+E15+E17+E20+E22+E24+E30+E27+E32+E34</f>
        <v>10605235.986200146</v>
      </c>
      <c r="F7" s="36">
        <f>E7/B7*100</f>
        <v>121.43565353849975</v>
      </c>
      <c r="G7" s="36">
        <f>E7/D7*100</f>
        <v>95.559193460631136</v>
      </c>
    </row>
    <row r="8" spans="1:8" x14ac:dyDescent="0.2">
      <c r="A8" s="10" t="s">
        <v>4</v>
      </c>
      <c r="B8" s="15">
        <f>SUM(B9)</f>
        <v>269896.31</v>
      </c>
      <c r="C8" s="15">
        <f t="shared" ref="C8:E8" si="0">SUM(C9)</f>
        <v>262791.16066095955</v>
      </c>
      <c r="D8" s="15">
        <f t="shared" si="0"/>
        <v>262791.16066095955</v>
      </c>
      <c r="E8" s="15">
        <f t="shared" si="0"/>
        <v>255763.03669785653</v>
      </c>
      <c r="F8" s="36">
        <f t="shared" ref="F8:F39" si="1">E8/B8*100</f>
        <v>94.763443300820427</v>
      </c>
      <c r="G8" s="36">
        <f t="shared" ref="G8:G39" si="2">E8/D8*100</f>
        <v>97.325585858585868</v>
      </c>
    </row>
    <row r="9" spans="1:8" x14ac:dyDescent="0.2">
      <c r="A9" s="11" t="s">
        <v>5</v>
      </c>
      <c r="B9" s="13">
        <v>269896.31</v>
      </c>
      <c r="C9" s="13">
        <v>262791.16066095955</v>
      </c>
      <c r="D9" s="13">
        <v>262791.16066095955</v>
      </c>
      <c r="E9" s="13">
        <v>255763.03669785653</v>
      </c>
      <c r="F9" s="36">
        <f t="shared" si="1"/>
        <v>94.763443300820427</v>
      </c>
      <c r="G9" s="36">
        <f t="shared" si="2"/>
        <v>97.325585858585868</v>
      </c>
    </row>
    <row r="10" spans="1:8" ht="9.6" customHeight="1" x14ac:dyDescent="0.2">
      <c r="A10" s="10" t="s">
        <v>6</v>
      </c>
      <c r="B10" s="15">
        <f>+B11+B12</f>
        <v>124483.20260136704</v>
      </c>
      <c r="C10" s="15">
        <f t="shared" ref="C10:E10" si="3">+C11+C12</f>
        <v>440846.5007631561</v>
      </c>
      <c r="D10" s="15">
        <f t="shared" si="3"/>
        <v>440846.5007631561</v>
      </c>
      <c r="E10" s="15">
        <f t="shared" si="3"/>
        <v>378636.4310836817</v>
      </c>
      <c r="F10" s="36">
        <f t="shared" si="1"/>
        <v>304.16668528057585</v>
      </c>
      <c r="G10" s="36">
        <f t="shared" si="2"/>
        <v>85.888496433161748</v>
      </c>
    </row>
    <row r="11" spans="1:8" ht="20.399999999999999" x14ac:dyDescent="0.2">
      <c r="A11" s="11" t="s">
        <v>7</v>
      </c>
      <c r="B11" s="13">
        <v>121830.86203464065</v>
      </c>
      <c r="C11" s="13">
        <v>440846.5007631561</v>
      </c>
      <c r="D11" s="13">
        <v>440846.5007631561</v>
      </c>
      <c r="E11" s="13">
        <v>378636.4310836817</v>
      </c>
      <c r="F11" s="36">
        <f t="shared" si="1"/>
        <v>310.78860049108289</v>
      </c>
      <c r="G11" s="36">
        <f t="shared" si="2"/>
        <v>85.888496433161748</v>
      </c>
    </row>
    <row r="12" spans="1:8" ht="20.399999999999999" x14ac:dyDescent="0.2">
      <c r="A12" s="11" t="s">
        <v>8</v>
      </c>
      <c r="B12" s="13">
        <v>2652.3405667263919</v>
      </c>
      <c r="C12" s="13">
        <v>0</v>
      </c>
      <c r="D12" s="16">
        <v>0</v>
      </c>
      <c r="E12" s="16">
        <v>0</v>
      </c>
      <c r="F12" s="36">
        <f t="shared" si="1"/>
        <v>0</v>
      </c>
      <c r="G12" s="36" t="e">
        <f t="shared" si="2"/>
        <v>#DIV/0!</v>
      </c>
    </row>
    <row r="13" spans="1:8" ht="12.6" customHeight="1" x14ac:dyDescent="0.2">
      <c r="A13" s="10" t="s">
        <v>9</v>
      </c>
      <c r="B13" s="15">
        <f>SUM(B14)</f>
        <v>117099.96947375406</v>
      </c>
      <c r="C13" s="15">
        <f t="shared" ref="C13:E13" si="4">SUM(C14)</f>
        <v>164580.63308779613</v>
      </c>
      <c r="D13" s="15">
        <f t="shared" si="4"/>
        <v>164580.63308779613</v>
      </c>
      <c r="E13" s="15">
        <f t="shared" si="4"/>
        <v>102573.47667396642</v>
      </c>
      <c r="F13" s="36">
        <f t="shared" si="1"/>
        <v>87.594793692031232</v>
      </c>
      <c r="G13" s="36">
        <f t="shared" si="2"/>
        <v>62.32414759229188</v>
      </c>
    </row>
    <row r="14" spans="1:8" x14ac:dyDescent="0.2">
      <c r="A14" s="11" t="s">
        <v>10</v>
      </c>
      <c r="B14" s="13">
        <v>117099.96947375406</v>
      </c>
      <c r="C14" s="13">
        <v>164580.63308779613</v>
      </c>
      <c r="D14" s="13">
        <v>164580.63308779613</v>
      </c>
      <c r="E14" s="13">
        <v>102573.47667396642</v>
      </c>
      <c r="F14" s="36">
        <f t="shared" si="1"/>
        <v>87.594793692031232</v>
      </c>
      <c r="G14" s="36">
        <f t="shared" si="2"/>
        <v>62.32414759229188</v>
      </c>
    </row>
    <row r="15" spans="1:8" ht="12.6" customHeight="1" x14ac:dyDescent="0.2">
      <c r="A15" s="10" t="s">
        <v>11</v>
      </c>
      <c r="B15" s="15">
        <f>SUM(B16)</f>
        <v>48553.833698321054</v>
      </c>
      <c r="C15" s="15">
        <f t="shared" ref="C15:E15" si="5">SUM(C16)</f>
        <v>22521.313955803304</v>
      </c>
      <c r="D15" s="15">
        <f t="shared" si="5"/>
        <v>22521.313955803304</v>
      </c>
      <c r="E15" s="15">
        <f t="shared" si="5"/>
        <v>22521.313955803304</v>
      </c>
      <c r="F15" s="36">
        <f t="shared" si="1"/>
        <v>46.384213645692142</v>
      </c>
      <c r="G15" s="36">
        <f t="shared" si="2"/>
        <v>100</v>
      </c>
    </row>
    <row r="16" spans="1:8" ht="12.6" customHeight="1" x14ac:dyDescent="0.2">
      <c r="A16" s="11" t="s">
        <v>12</v>
      </c>
      <c r="B16" s="13">
        <v>48553.833698321054</v>
      </c>
      <c r="C16" s="13">
        <v>22521.313955803304</v>
      </c>
      <c r="D16" s="13">
        <v>22521.313955803304</v>
      </c>
      <c r="E16" s="13">
        <v>22521.313955803304</v>
      </c>
      <c r="F16" s="36">
        <f t="shared" si="1"/>
        <v>46.384213645692142</v>
      </c>
      <c r="G16" s="36">
        <f t="shared" si="2"/>
        <v>100</v>
      </c>
    </row>
    <row r="17" spans="1:10" ht="10.8" customHeight="1" x14ac:dyDescent="0.2">
      <c r="A17" s="10" t="s">
        <v>13</v>
      </c>
      <c r="B17" s="15">
        <f>SUM(B18:B19)</f>
        <v>2140.8666799389475</v>
      </c>
      <c r="C17" s="15">
        <f t="shared" ref="C17:E17" si="6">SUM(C18:C19)</f>
        <v>929.05965890238235</v>
      </c>
      <c r="D17" s="15">
        <f t="shared" si="6"/>
        <v>929.05965890238235</v>
      </c>
      <c r="E17" s="15">
        <f t="shared" si="6"/>
        <v>289.17512774570309</v>
      </c>
      <c r="F17" s="36">
        <f t="shared" si="1"/>
        <v>13.507386071978555</v>
      </c>
      <c r="G17" s="36">
        <f t="shared" si="2"/>
        <v>31.12557142857143</v>
      </c>
    </row>
    <row r="18" spans="1:10" x14ac:dyDescent="0.2">
      <c r="A18" s="11" t="s">
        <v>14</v>
      </c>
      <c r="B18" s="13">
        <v>157.02435463534405</v>
      </c>
      <c r="C18" s="13">
        <v>265.44561682925212</v>
      </c>
      <c r="D18" s="13">
        <v>265.44561682925212</v>
      </c>
      <c r="E18" s="13">
        <v>137.55657309708673</v>
      </c>
      <c r="F18" s="36">
        <f t="shared" si="1"/>
        <v>87.60206237849718</v>
      </c>
      <c r="G18" s="36">
        <f t="shared" si="2"/>
        <v>51.820999999999998</v>
      </c>
    </row>
    <row r="19" spans="1:10" ht="20.399999999999999" x14ac:dyDescent="0.2">
      <c r="A19" s="11" t="s">
        <v>15</v>
      </c>
      <c r="B19" s="13">
        <v>1983.8423253036033</v>
      </c>
      <c r="C19" s="13">
        <v>663.61404207313024</v>
      </c>
      <c r="D19" s="13">
        <v>663.61404207313024</v>
      </c>
      <c r="E19" s="13">
        <v>151.61855464861634</v>
      </c>
      <c r="F19" s="36">
        <f t="shared" si="1"/>
        <v>7.6426716334632561</v>
      </c>
      <c r="G19" s="36">
        <f t="shared" si="2"/>
        <v>22.847399999999997</v>
      </c>
    </row>
    <row r="20" spans="1:10" ht="12.6" customHeight="1" x14ac:dyDescent="0.2">
      <c r="A20" s="10" t="s">
        <v>16</v>
      </c>
      <c r="B20" s="15">
        <f>SUM(B21)</f>
        <v>46886.740991439379</v>
      </c>
      <c r="C20" s="15">
        <f t="shared" ref="C20:E20" si="7">SUM(C21)</f>
        <v>13272.280841462605</v>
      </c>
      <c r="D20" s="15">
        <f t="shared" si="7"/>
        <v>13272.280841462605</v>
      </c>
      <c r="E20" s="15">
        <f t="shared" si="7"/>
        <v>12863.105713716903</v>
      </c>
      <c r="F20" s="36">
        <f t="shared" si="1"/>
        <v>27.434420566926288</v>
      </c>
      <c r="G20" s="36">
        <f t="shared" si="2"/>
        <v>96.91707000000001</v>
      </c>
    </row>
    <row r="21" spans="1:10" ht="12.6" customHeight="1" x14ac:dyDescent="0.2">
      <c r="A21" s="11" t="s">
        <v>17</v>
      </c>
      <c r="B21" s="13">
        <v>46886.740991439379</v>
      </c>
      <c r="C21" s="13">
        <v>13272.280841462605</v>
      </c>
      <c r="D21" s="13">
        <v>13272.280841462605</v>
      </c>
      <c r="E21" s="13">
        <v>12863.105713716903</v>
      </c>
      <c r="F21" s="36">
        <f t="shared" si="1"/>
        <v>27.434420566926288</v>
      </c>
      <c r="G21" s="36">
        <f t="shared" si="2"/>
        <v>96.91707000000001</v>
      </c>
    </row>
    <row r="22" spans="1:10" ht="12.6" customHeight="1" x14ac:dyDescent="0.2">
      <c r="A22" s="10" t="s">
        <v>18</v>
      </c>
      <c r="B22" s="15">
        <f>SUM(B23)</f>
        <v>132986.83920631759</v>
      </c>
      <c r="C22" s="15">
        <f t="shared" ref="C22:E22" si="8">SUM(C23)</f>
        <v>454402.44740858715</v>
      </c>
      <c r="D22" s="15">
        <f t="shared" si="8"/>
        <v>476965.32483907358</v>
      </c>
      <c r="E22" s="15">
        <f t="shared" si="8"/>
        <v>291883.8263985666</v>
      </c>
      <c r="F22" s="36">
        <f t="shared" si="1"/>
        <v>219.48324220694806</v>
      </c>
      <c r="G22" s="36">
        <f t="shared" si="2"/>
        <v>61.196026461052945</v>
      </c>
    </row>
    <row r="23" spans="1:10" ht="10.8" customHeight="1" x14ac:dyDescent="0.2">
      <c r="A23" s="11" t="s">
        <v>19</v>
      </c>
      <c r="B23" s="13">
        <v>132986.83920631759</v>
      </c>
      <c r="C23" s="13">
        <v>454402.44740858715</v>
      </c>
      <c r="D23" s="13">
        <v>476965.32483907358</v>
      </c>
      <c r="E23" s="13">
        <v>291883.8263985666</v>
      </c>
      <c r="F23" s="36">
        <f t="shared" si="1"/>
        <v>219.48324220694806</v>
      </c>
      <c r="G23" s="36">
        <f t="shared" si="2"/>
        <v>61.196026461052945</v>
      </c>
    </row>
    <row r="24" spans="1:10" ht="20.399999999999999" x14ac:dyDescent="0.2">
      <c r="A24" s="10" t="s">
        <v>20</v>
      </c>
      <c r="B24" s="15">
        <f>SUM(B25:B26)</f>
        <v>2695.4967151104916</v>
      </c>
      <c r="C24" s="15">
        <f t="shared" ref="C24:E24" si="9">SUM(C25:C26)</f>
        <v>16192.182626584377</v>
      </c>
      <c r="D24" s="15">
        <f t="shared" si="9"/>
        <v>16192.182626584377</v>
      </c>
      <c r="E24" s="15">
        <f t="shared" si="9"/>
        <v>16121.673634614108</v>
      </c>
      <c r="F24" s="36">
        <f t="shared" si="1"/>
        <v>598.09657879524673</v>
      </c>
      <c r="G24" s="36">
        <f t="shared" si="2"/>
        <v>99.564549180327873</v>
      </c>
    </row>
    <row r="25" spans="1:10" x14ac:dyDescent="0.2">
      <c r="A25" s="11" t="s">
        <v>21</v>
      </c>
      <c r="B25" s="16">
        <v>0</v>
      </c>
      <c r="C25" s="16">
        <v>0</v>
      </c>
      <c r="D25" s="16">
        <v>0</v>
      </c>
      <c r="E25" s="16">
        <v>0</v>
      </c>
      <c r="F25" s="36" t="e">
        <f t="shared" si="1"/>
        <v>#DIV/0!</v>
      </c>
      <c r="G25" s="36" t="e">
        <f t="shared" si="2"/>
        <v>#DIV/0!</v>
      </c>
    </row>
    <row r="26" spans="1:10" x14ac:dyDescent="0.2">
      <c r="A26" s="11" t="s">
        <v>22</v>
      </c>
      <c r="B26" s="13">
        <v>2695.4967151104916</v>
      </c>
      <c r="C26" s="13">
        <v>16192.182626584377</v>
      </c>
      <c r="D26" s="13">
        <v>16192.182626584377</v>
      </c>
      <c r="E26" s="13">
        <v>16121.673634614108</v>
      </c>
      <c r="F26" s="36">
        <f t="shared" si="1"/>
        <v>598.09657879524673</v>
      </c>
      <c r="G26" s="36">
        <f t="shared" si="2"/>
        <v>99.564549180327873</v>
      </c>
    </row>
    <row r="27" spans="1:10" ht="12.6" customHeight="1" x14ac:dyDescent="0.2">
      <c r="A27" s="10" t="s">
        <v>27</v>
      </c>
      <c r="B27" s="15">
        <f>SUM(B28:B29)</f>
        <v>1208248.49</v>
      </c>
      <c r="C27" s="15">
        <f t="shared" ref="C27:E27" si="10">SUM(C28:C29)</f>
        <v>2432188.864556374</v>
      </c>
      <c r="D27" s="15">
        <f t="shared" si="10"/>
        <v>2432188.864556374</v>
      </c>
      <c r="E27" s="15">
        <f t="shared" si="10"/>
        <v>2431955.4500000002</v>
      </c>
      <c r="F27" s="36">
        <f t="shared" si="1"/>
        <v>201.27941148927073</v>
      </c>
      <c r="G27" s="36">
        <f t="shared" si="2"/>
        <v>99.990403107267895</v>
      </c>
      <c r="I27" s="18"/>
      <c r="J27" s="18"/>
    </row>
    <row r="28" spans="1:10" x14ac:dyDescent="0.2">
      <c r="A28" s="11" t="s">
        <v>29</v>
      </c>
      <c r="B28" s="13">
        <v>1082029.2</v>
      </c>
      <c r="C28" s="13">
        <v>1600187.5373282898</v>
      </c>
      <c r="D28" s="13">
        <v>1605325.7681332536</v>
      </c>
      <c r="E28" s="13">
        <v>1600187.54</v>
      </c>
      <c r="F28" s="36">
        <f t="shared" si="1"/>
        <v>147.88764850338606</v>
      </c>
      <c r="G28" s="36">
        <f t="shared" si="2"/>
        <v>99.679926141145273</v>
      </c>
      <c r="I28" s="18"/>
      <c r="J28" s="18"/>
    </row>
    <row r="29" spans="1:10" ht="20.399999999999999" x14ac:dyDescent="0.2">
      <c r="A29" s="11" t="s">
        <v>28</v>
      </c>
      <c r="B29" s="13">
        <v>126219.29</v>
      </c>
      <c r="C29" s="13">
        <v>832001.32722808409</v>
      </c>
      <c r="D29" s="13">
        <v>826863.09642312024</v>
      </c>
      <c r="E29" s="13">
        <v>831767.91</v>
      </c>
      <c r="F29" s="36">
        <f t="shared" si="1"/>
        <v>658.98636412865267</v>
      </c>
      <c r="G29" s="36">
        <f t="shared" si="2"/>
        <v>100.59318327279294</v>
      </c>
    </row>
    <row r="30" spans="1:10" x14ac:dyDescent="0.2">
      <c r="A30" s="10" t="s">
        <v>23</v>
      </c>
      <c r="B30" s="15">
        <f>SUM(B31)</f>
        <v>6778688.0443294179</v>
      </c>
      <c r="C30" s="15">
        <f t="shared" ref="C30:E30" si="11">SUM(C31)</f>
        <v>7144002.3757382696</v>
      </c>
      <c r="D30" s="15">
        <f t="shared" si="11"/>
        <v>7264780.1313955793</v>
      </c>
      <c r="E30" s="15">
        <f t="shared" si="11"/>
        <v>7089657.1637135837</v>
      </c>
      <c r="F30" s="36">
        <f t="shared" si="1"/>
        <v>104.58745287215719</v>
      </c>
      <c r="G30" s="36">
        <f t="shared" si="2"/>
        <v>97.589425082182714</v>
      </c>
    </row>
    <row r="31" spans="1:10" x14ac:dyDescent="0.2">
      <c r="A31" s="11" t="s">
        <v>24</v>
      </c>
      <c r="B31" s="13">
        <v>6778688.0443294179</v>
      </c>
      <c r="C31" s="13">
        <v>7144002.3757382696</v>
      </c>
      <c r="D31" s="13">
        <v>7264780.1313955793</v>
      </c>
      <c r="E31" s="13">
        <v>7089657.1637135837</v>
      </c>
      <c r="F31" s="36">
        <f t="shared" si="1"/>
        <v>104.58745287215719</v>
      </c>
      <c r="G31" s="36">
        <f t="shared" si="2"/>
        <v>97.589425082182714</v>
      </c>
    </row>
    <row r="32" spans="1:10" ht="12.6" customHeight="1" x14ac:dyDescent="0.2">
      <c r="A32" s="10" t="s">
        <v>25</v>
      </c>
      <c r="B32" s="15">
        <f>SUM(B33)</f>
        <v>1534.610126750282</v>
      </c>
      <c r="C32" s="15">
        <f t="shared" ref="C32:E32" si="12">SUM(C33)</f>
        <v>265.44561682925212</v>
      </c>
      <c r="D32" s="15">
        <f t="shared" si="12"/>
        <v>1128.1438715243214</v>
      </c>
      <c r="E32" s="15">
        <f t="shared" si="12"/>
        <v>1086.6693211228348</v>
      </c>
      <c r="F32" s="36">
        <f t="shared" si="1"/>
        <v>70.810774813794907</v>
      </c>
      <c r="G32" s="36">
        <f t="shared" si="2"/>
        <v>96.323647058823525</v>
      </c>
    </row>
    <row r="33" spans="1:7" x14ac:dyDescent="0.2">
      <c r="A33" s="11" t="s">
        <v>26</v>
      </c>
      <c r="B33" s="13">
        <v>1534.610126750282</v>
      </c>
      <c r="C33" s="13">
        <v>265.44561682925212</v>
      </c>
      <c r="D33" s="13">
        <v>1128.1438715243214</v>
      </c>
      <c r="E33" s="13">
        <v>1086.6693211228348</v>
      </c>
      <c r="F33" s="36">
        <f t="shared" si="1"/>
        <v>70.810774813794907</v>
      </c>
      <c r="G33" s="36">
        <f t="shared" si="2"/>
        <v>96.323647058823525</v>
      </c>
    </row>
    <row r="34" spans="1:7" x14ac:dyDescent="0.2">
      <c r="A34" s="23" t="s">
        <v>70</v>
      </c>
      <c r="B34" s="15">
        <f>SUM(B35)</f>
        <v>0</v>
      </c>
      <c r="C34" s="15">
        <f t="shared" ref="C34:E34" si="13">SUM(C35)</f>
        <v>1884.6638794876899</v>
      </c>
      <c r="D34" s="15">
        <f t="shared" si="13"/>
        <v>1884.6638794876899</v>
      </c>
      <c r="E34" s="15">
        <f t="shared" si="13"/>
        <v>1884.6638794876899</v>
      </c>
      <c r="F34" s="36" t="e">
        <f t="shared" si="1"/>
        <v>#DIV/0!</v>
      </c>
      <c r="G34" s="36">
        <f t="shared" si="2"/>
        <v>100</v>
      </c>
    </row>
    <row r="35" spans="1:7" x14ac:dyDescent="0.2">
      <c r="A35" s="25" t="s">
        <v>72</v>
      </c>
      <c r="B35" s="13">
        <v>0</v>
      </c>
      <c r="C35" s="13">
        <v>1884.6638794876899</v>
      </c>
      <c r="D35" s="13">
        <v>1884.6638794876899</v>
      </c>
      <c r="E35" s="13">
        <v>1884.6638794876899</v>
      </c>
      <c r="F35" s="36" t="e">
        <f t="shared" si="1"/>
        <v>#DIV/0!</v>
      </c>
      <c r="G35" s="36">
        <f t="shared" si="2"/>
        <v>100</v>
      </c>
    </row>
    <row r="36" spans="1:7" x14ac:dyDescent="0.2">
      <c r="A36" s="10" t="s">
        <v>74</v>
      </c>
      <c r="B36" s="15">
        <f>SUM(B37:B38)</f>
        <v>-189193.94</v>
      </c>
      <c r="C36" s="15">
        <f t="shared" ref="C36:E36" si="14">SUM(C37:C38)</f>
        <v>-189193.93722211159</v>
      </c>
      <c r="D36" s="15">
        <f t="shared" si="14"/>
        <v>-189193.93722211159</v>
      </c>
      <c r="E36" s="15">
        <f t="shared" si="14"/>
        <v>-189193.93722211159</v>
      </c>
      <c r="F36" s="36">
        <f t="shared" si="1"/>
        <v>99.999998531724415</v>
      </c>
      <c r="G36" s="36">
        <f t="shared" si="2"/>
        <v>100</v>
      </c>
    </row>
    <row r="37" spans="1:7" x14ac:dyDescent="0.2">
      <c r="A37" s="11" t="s">
        <v>35</v>
      </c>
      <c r="B37" s="13">
        <v>0</v>
      </c>
      <c r="C37" s="13">
        <v>0</v>
      </c>
      <c r="D37" s="13">
        <v>0</v>
      </c>
      <c r="E37" s="13">
        <v>0</v>
      </c>
      <c r="F37" s="36" t="e">
        <f t="shared" si="1"/>
        <v>#DIV/0!</v>
      </c>
      <c r="G37" s="36" t="e">
        <f t="shared" si="2"/>
        <v>#DIV/0!</v>
      </c>
    </row>
    <row r="38" spans="1:7" x14ac:dyDescent="0.2">
      <c r="A38" s="11" t="s">
        <v>34</v>
      </c>
      <c r="B38" s="35">
        <v>-189193.94</v>
      </c>
      <c r="C38" s="35">
        <v>-189193.93722211159</v>
      </c>
      <c r="D38" s="22">
        <v>-189193.93722211159</v>
      </c>
      <c r="E38" s="22">
        <v>-189193.93722211159</v>
      </c>
      <c r="F38" s="36">
        <f t="shared" si="1"/>
        <v>99.999998531724415</v>
      </c>
      <c r="G38" s="36">
        <f t="shared" si="2"/>
        <v>100</v>
      </c>
    </row>
    <row r="39" spans="1:7" ht="12.6" customHeight="1" x14ac:dyDescent="0.25">
      <c r="A39" s="12" t="s">
        <v>75</v>
      </c>
      <c r="B39" s="3">
        <f>B7+B36</f>
        <v>8544020.463822417</v>
      </c>
      <c r="C39" s="3">
        <f>C7+C36</f>
        <v>10764682.991572101</v>
      </c>
      <c r="D39" s="3">
        <f>D7+D36</f>
        <v>10908886.322914591</v>
      </c>
      <c r="E39" s="3">
        <f>E7+E36</f>
        <v>10416042.048978034</v>
      </c>
      <c r="F39" s="36">
        <f t="shared" si="1"/>
        <v>121.91031251718367</v>
      </c>
      <c r="G39" s="36">
        <f t="shared" si="2"/>
        <v>95.482176096185768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1"/>
  <sheetViews>
    <sheetView showGridLines="0" topLeftCell="A13" zoomScaleNormal="100" zoomScaleSheetLayoutView="100" workbookViewId="0">
      <selection activeCell="A32" sqref="A32:A33"/>
    </sheetView>
  </sheetViews>
  <sheetFormatPr defaultColWidth="9.109375" defaultRowHeight="11.4" x14ac:dyDescent="0.2"/>
  <cols>
    <col min="1" max="1" width="60.44140625" style="5" customWidth="1"/>
    <col min="2" max="5" width="12.88671875" style="5" customWidth="1"/>
    <col min="6" max="7" width="6.109375" style="5" customWidth="1"/>
    <col min="8" max="8" width="13.5546875" style="5" customWidth="1"/>
    <col min="9" max="16384" width="9.109375" style="5"/>
  </cols>
  <sheetData>
    <row r="1" spans="1:7" x14ac:dyDescent="0.2">
      <c r="A1" s="4" t="s">
        <v>32</v>
      </c>
    </row>
    <row r="2" spans="1:7" x14ac:dyDescent="0.2">
      <c r="A2" s="6"/>
    </row>
    <row r="3" spans="1:7" x14ac:dyDescent="0.2">
      <c r="A3" s="4" t="s">
        <v>73</v>
      </c>
    </row>
    <row r="4" spans="1:7" x14ac:dyDescent="0.2">
      <c r="A4" s="7" t="s">
        <v>37</v>
      </c>
    </row>
    <row r="6" spans="1:7" ht="28.8" customHeight="1" x14ac:dyDescent="0.2">
      <c r="A6" s="14" t="s">
        <v>0</v>
      </c>
      <c r="B6" s="14" t="s">
        <v>33</v>
      </c>
      <c r="C6" s="14" t="s">
        <v>66</v>
      </c>
      <c r="D6" s="33" t="s">
        <v>67</v>
      </c>
      <c r="E6" s="14" t="s">
        <v>68</v>
      </c>
      <c r="F6" s="14" t="s">
        <v>69</v>
      </c>
      <c r="G6" s="14" t="s">
        <v>69</v>
      </c>
    </row>
    <row r="7" spans="1:7" ht="9.75" customHeight="1" x14ac:dyDescent="0.2">
      <c r="A7" s="9">
        <v>1</v>
      </c>
      <c r="B7" s="19">
        <v>2</v>
      </c>
      <c r="C7" s="9">
        <v>3</v>
      </c>
      <c r="D7" s="9">
        <v>4</v>
      </c>
      <c r="E7" s="9">
        <v>5</v>
      </c>
      <c r="F7" s="9" t="s">
        <v>31</v>
      </c>
      <c r="G7" s="9" t="s">
        <v>30</v>
      </c>
    </row>
    <row r="8" spans="1:7" ht="12.6" customHeight="1" x14ac:dyDescent="0.25">
      <c r="A8" s="30" t="s">
        <v>38</v>
      </c>
      <c r="B8" s="31">
        <f>+B9+B11+B13+B23+B28+B34+B36+B44+B47+B51+B21+B32</f>
        <v>65800403.849999994</v>
      </c>
      <c r="C8" s="31">
        <f>+C9+C11+C13+C23+C28+C34+C36+C44+C47+C51</f>
        <v>82531985.719999999</v>
      </c>
      <c r="D8" s="31">
        <f>+D9+D11+D13+D23+D28+D34+D36+D44+D47+D51</f>
        <v>83618485.719999999</v>
      </c>
      <c r="E8" s="31">
        <f>+E9+E11+E13+E23+E28+E34+E36+E44+E47+E51</f>
        <v>79905150.530000001</v>
      </c>
      <c r="F8" s="20">
        <f>E8/B8*100</f>
        <v>121.43565366582474</v>
      </c>
      <c r="G8" s="20">
        <f>E8/D8*100</f>
        <v>95.559193451033948</v>
      </c>
    </row>
    <row r="9" spans="1:7" ht="17.399999999999999" customHeight="1" x14ac:dyDescent="0.25">
      <c r="A9" s="32" t="s">
        <v>39</v>
      </c>
      <c r="B9" s="31">
        <f t="shared" ref="B9:E9" si="0">SUM(B10)</f>
        <v>2604583.41</v>
      </c>
      <c r="C9" s="31">
        <f t="shared" si="0"/>
        <v>7550000</v>
      </c>
      <c r="D9" s="31">
        <f t="shared" si="0"/>
        <v>7550000</v>
      </c>
      <c r="E9" s="31">
        <f t="shared" si="0"/>
        <v>7550000</v>
      </c>
      <c r="F9" s="20">
        <f>E9/B9*100</f>
        <v>289.87361168825072</v>
      </c>
      <c r="G9" s="20">
        <f t="shared" ref="G9:G59" si="1">E9/D9*100</f>
        <v>100</v>
      </c>
    </row>
    <row r="10" spans="1:7" ht="12.6" customHeight="1" x14ac:dyDescent="0.2">
      <c r="A10" s="21" t="s">
        <v>40</v>
      </c>
      <c r="B10" s="22">
        <v>2604583.41</v>
      </c>
      <c r="C10" s="22">
        <v>7550000</v>
      </c>
      <c r="D10" s="22">
        <v>7550000</v>
      </c>
      <c r="E10" s="22">
        <v>7550000</v>
      </c>
      <c r="F10" s="20">
        <f t="shared" ref="F10:F59" si="2">E10/B10*100</f>
        <v>289.87361168825072</v>
      </c>
      <c r="G10" s="20">
        <f t="shared" si="1"/>
        <v>100</v>
      </c>
    </row>
    <row r="11" spans="1:7" ht="17.399999999999999" customHeight="1" x14ac:dyDescent="0.25">
      <c r="A11" s="32" t="s">
        <v>41</v>
      </c>
      <c r="B11" s="29">
        <f>SUM(B12)</f>
        <v>4096200.35</v>
      </c>
      <c r="C11" s="29">
        <f>SUM(C12)</f>
        <v>3000000</v>
      </c>
      <c r="D11" s="29">
        <f t="shared" ref="D11:E11" si="3">SUM(D12)</f>
        <v>3000000</v>
      </c>
      <c r="E11" s="29">
        <f t="shared" si="3"/>
        <v>3000000</v>
      </c>
      <c r="F11" s="20">
        <f t="shared" si="2"/>
        <v>73.238605138051909</v>
      </c>
      <c r="G11" s="20">
        <f t="shared" si="1"/>
        <v>100</v>
      </c>
    </row>
    <row r="12" spans="1:7" ht="12.6" customHeight="1" x14ac:dyDescent="0.2">
      <c r="A12" s="21" t="s">
        <v>40</v>
      </c>
      <c r="B12" s="22">
        <v>4096200.35</v>
      </c>
      <c r="C12" s="22">
        <v>3000000</v>
      </c>
      <c r="D12" s="22">
        <v>3000000</v>
      </c>
      <c r="E12" s="22">
        <v>3000000</v>
      </c>
      <c r="F12" s="20">
        <f t="shared" si="2"/>
        <v>73.238605138051909</v>
      </c>
      <c r="G12" s="20">
        <f t="shared" si="1"/>
        <v>100</v>
      </c>
    </row>
    <row r="13" spans="1:7" ht="17.399999999999999" customHeight="1" x14ac:dyDescent="0.25">
      <c r="A13" s="32" t="s">
        <v>42</v>
      </c>
      <c r="B13" s="29">
        <f t="shared" ref="B13:C13" si="4">+B14+B17+B19</f>
        <v>1029682.22</v>
      </c>
      <c r="C13" s="29">
        <f t="shared" si="4"/>
        <v>3432695.24</v>
      </c>
      <c r="D13" s="29">
        <f t="shared" ref="D13:E13" si="5">+D14+D17+D19</f>
        <v>3609195.24</v>
      </c>
      <c r="E13" s="29">
        <f t="shared" si="5"/>
        <v>2209564.9899999998</v>
      </c>
      <c r="F13" s="20">
        <f t="shared" si="2"/>
        <v>214.58707813756362</v>
      </c>
      <c r="G13" s="20">
        <f t="shared" si="1"/>
        <v>61.220434004562186</v>
      </c>
    </row>
    <row r="14" spans="1:7" ht="12.6" customHeight="1" x14ac:dyDescent="0.2">
      <c r="A14" s="23" t="s">
        <v>13</v>
      </c>
      <c r="B14" s="24">
        <f t="shared" ref="B14:C14" si="6">SUM(B15:B16)</f>
        <v>16130.36</v>
      </c>
      <c r="C14" s="24">
        <f t="shared" si="6"/>
        <v>7000</v>
      </c>
      <c r="D14" s="24">
        <f t="shared" ref="D14:E14" si="7">SUM(D15:D16)</f>
        <v>7000</v>
      </c>
      <c r="E14" s="24">
        <f t="shared" si="7"/>
        <v>2178.79</v>
      </c>
      <c r="F14" s="20">
        <f t="shared" si="2"/>
        <v>13.507386071978553</v>
      </c>
      <c r="G14" s="20">
        <f t="shared" si="1"/>
        <v>31.12557142857143</v>
      </c>
    </row>
    <row r="15" spans="1:7" ht="12.6" customHeight="1" x14ac:dyDescent="0.2">
      <c r="A15" s="25" t="s">
        <v>14</v>
      </c>
      <c r="B15" s="22">
        <v>1183.0999999999999</v>
      </c>
      <c r="C15" s="22">
        <v>2000</v>
      </c>
      <c r="D15" s="22">
        <v>2000</v>
      </c>
      <c r="E15" s="22">
        <v>1036.42</v>
      </c>
      <c r="F15" s="20">
        <f t="shared" si="2"/>
        <v>87.60206237849718</v>
      </c>
      <c r="G15" s="20">
        <f t="shared" si="1"/>
        <v>51.821000000000005</v>
      </c>
    </row>
    <row r="16" spans="1:7" ht="12" customHeight="1" x14ac:dyDescent="0.2">
      <c r="A16" s="25" t="s">
        <v>15</v>
      </c>
      <c r="B16" s="22">
        <v>14947.26</v>
      </c>
      <c r="C16" s="22">
        <v>5000</v>
      </c>
      <c r="D16" s="22">
        <v>5000</v>
      </c>
      <c r="E16" s="22">
        <v>1142.3699999999999</v>
      </c>
      <c r="F16" s="20">
        <f t="shared" si="2"/>
        <v>7.6426716334632561</v>
      </c>
      <c r="G16" s="20">
        <f t="shared" si="1"/>
        <v>22.847399999999997</v>
      </c>
    </row>
    <row r="17" spans="1:7" ht="12.6" customHeight="1" x14ac:dyDescent="0.2">
      <c r="A17" s="23" t="s">
        <v>18</v>
      </c>
      <c r="B17" s="24">
        <f t="shared" ref="B17:E17" si="8">+B18</f>
        <v>1001989.34</v>
      </c>
      <c r="C17" s="24">
        <f t="shared" si="8"/>
        <v>3423695.24</v>
      </c>
      <c r="D17" s="24">
        <f t="shared" si="8"/>
        <v>3593695.24</v>
      </c>
      <c r="E17" s="24">
        <f t="shared" si="8"/>
        <v>2199198.69</v>
      </c>
      <c r="F17" s="20">
        <f t="shared" si="2"/>
        <v>219.48324220694801</v>
      </c>
      <c r="G17" s="20">
        <f t="shared" si="1"/>
        <v>61.196026461052931</v>
      </c>
    </row>
    <row r="18" spans="1:7" ht="12.6" customHeight="1" x14ac:dyDescent="0.2">
      <c r="A18" s="25" t="s">
        <v>19</v>
      </c>
      <c r="B18" s="22">
        <v>1001989.34</v>
      </c>
      <c r="C18" s="22">
        <v>3423695.24</v>
      </c>
      <c r="D18" s="22">
        <v>3593695.24</v>
      </c>
      <c r="E18" s="22">
        <v>2199198.69</v>
      </c>
      <c r="F18" s="20">
        <f t="shared" si="2"/>
        <v>219.48324220694801</v>
      </c>
      <c r="G18" s="20">
        <f t="shared" si="1"/>
        <v>61.196026461052931</v>
      </c>
    </row>
    <row r="19" spans="1:7" ht="12.6" customHeight="1" x14ac:dyDescent="0.2">
      <c r="A19" s="23" t="s">
        <v>25</v>
      </c>
      <c r="B19" s="24">
        <f t="shared" ref="B19:E19" si="9">+B20</f>
        <v>11562.52</v>
      </c>
      <c r="C19" s="24">
        <f t="shared" si="9"/>
        <v>2000</v>
      </c>
      <c r="D19" s="24">
        <f t="shared" si="9"/>
        <v>8500</v>
      </c>
      <c r="E19" s="24">
        <f t="shared" si="9"/>
        <v>8187.51</v>
      </c>
      <c r="F19" s="20"/>
      <c r="G19" s="20">
        <f t="shared" si="1"/>
        <v>96.323647058823539</v>
      </c>
    </row>
    <row r="20" spans="1:7" ht="12.6" customHeight="1" x14ac:dyDescent="0.2">
      <c r="A20" s="25" t="s">
        <v>26</v>
      </c>
      <c r="B20" s="22">
        <v>11562.52</v>
      </c>
      <c r="C20" s="22">
        <v>2000</v>
      </c>
      <c r="D20" s="22">
        <v>8500</v>
      </c>
      <c r="E20" s="22">
        <v>8187.51</v>
      </c>
      <c r="F20" s="20"/>
      <c r="G20" s="20">
        <f t="shared" si="1"/>
        <v>96.323647058823539</v>
      </c>
    </row>
    <row r="21" spans="1:7" s="75" customFormat="1" ht="12.6" customHeight="1" x14ac:dyDescent="0.25">
      <c r="A21" s="71" t="s">
        <v>102</v>
      </c>
      <c r="B21" s="3">
        <f t="shared" ref="B21" si="10">SUM(B22)</f>
        <v>44264.68</v>
      </c>
      <c r="C21" s="22"/>
      <c r="D21" s="22"/>
      <c r="E21" s="22"/>
      <c r="F21" s="20"/>
      <c r="G21" s="20"/>
    </row>
    <row r="22" spans="1:7" s="75" customFormat="1" ht="12.6" customHeight="1" x14ac:dyDescent="0.2">
      <c r="A22" s="81" t="s">
        <v>40</v>
      </c>
      <c r="B22" s="82">
        <v>44264.68</v>
      </c>
      <c r="C22" s="22"/>
      <c r="D22" s="22"/>
      <c r="E22" s="22"/>
      <c r="F22" s="20"/>
      <c r="G22" s="20"/>
    </row>
    <row r="23" spans="1:7" ht="17.399999999999999" customHeight="1" x14ac:dyDescent="0.25">
      <c r="A23" s="32" t="s">
        <v>43</v>
      </c>
      <c r="B23" s="29">
        <f t="shared" ref="B23:C23" si="11">+B24+B26</f>
        <v>51439853.93</v>
      </c>
      <c r="C23" s="29">
        <f t="shared" si="11"/>
        <v>53996172.740000002</v>
      </c>
      <c r="D23" s="29">
        <f t="shared" ref="D23:E23" si="12">+D24+D26</f>
        <v>54906172.740000002</v>
      </c>
      <c r="E23" s="29">
        <f t="shared" si="12"/>
        <v>53586708.740000002</v>
      </c>
      <c r="F23" s="20">
        <f t="shared" si="2"/>
        <v>104.17352431233857</v>
      </c>
      <c r="G23" s="20">
        <f t="shared" si="1"/>
        <v>97.596874933810952</v>
      </c>
    </row>
    <row r="24" spans="1:7" ht="12.6" customHeight="1" x14ac:dyDescent="0.2">
      <c r="A24" s="23" t="s">
        <v>11</v>
      </c>
      <c r="B24" s="24">
        <f t="shared" ref="B24:E24" si="13">+B25</f>
        <v>365828.86</v>
      </c>
      <c r="C24" s="24">
        <f t="shared" si="13"/>
        <v>169686.84</v>
      </c>
      <c r="D24" s="24">
        <f t="shared" si="13"/>
        <v>169686.84</v>
      </c>
      <c r="E24" s="24">
        <f t="shared" si="13"/>
        <v>169686.84</v>
      </c>
      <c r="F24" s="20">
        <f t="shared" si="2"/>
        <v>46.384213645692142</v>
      </c>
      <c r="G24" s="20">
        <f t="shared" si="1"/>
        <v>100</v>
      </c>
    </row>
    <row r="25" spans="1:7" ht="12.6" customHeight="1" x14ac:dyDescent="0.2">
      <c r="A25" s="25" t="s">
        <v>12</v>
      </c>
      <c r="B25" s="22">
        <v>365828.86</v>
      </c>
      <c r="C25" s="22">
        <v>169686.84</v>
      </c>
      <c r="D25" s="22">
        <v>169686.84</v>
      </c>
      <c r="E25" s="22">
        <v>169686.84</v>
      </c>
      <c r="F25" s="20">
        <f t="shared" si="2"/>
        <v>46.384213645692142</v>
      </c>
      <c r="G25" s="20">
        <f t="shared" si="1"/>
        <v>100</v>
      </c>
    </row>
    <row r="26" spans="1:7" ht="12.6" customHeight="1" x14ac:dyDescent="0.2">
      <c r="A26" s="23" t="s">
        <v>23</v>
      </c>
      <c r="B26" s="24">
        <f t="shared" ref="B26:E26" si="14">+B27</f>
        <v>51074025.07</v>
      </c>
      <c r="C26" s="24">
        <f t="shared" si="14"/>
        <v>53826485.899999999</v>
      </c>
      <c r="D26" s="24">
        <f t="shared" si="14"/>
        <v>54736485.899999999</v>
      </c>
      <c r="E26" s="24">
        <f t="shared" si="14"/>
        <v>53417021.899999999</v>
      </c>
      <c r="F26" s="20">
        <f t="shared" si="2"/>
        <v>104.58745287215719</v>
      </c>
      <c r="G26" s="20">
        <f t="shared" si="1"/>
        <v>97.5894250821827</v>
      </c>
    </row>
    <row r="27" spans="1:7" ht="12.6" customHeight="1" x14ac:dyDescent="0.2">
      <c r="A27" s="25" t="s">
        <v>24</v>
      </c>
      <c r="B27" s="22">
        <v>51074025.07</v>
      </c>
      <c r="C27" s="22">
        <v>53826485.899999999</v>
      </c>
      <c r="D27" s="22">
        <v>54736485.899999999</v>
      </c>
      <c r="E27" s="22">
        <v>53417021.899999999</v>
      </c>
      <c r="F27" s="20">
        <f t="shared" si="2"/>
        <v>104.58745287215719</v>
      </c>
      <c r="G27" s="20">
        <f t="shared" si="1"/>
        <v>97.5894250821827</v>
      </c>
    </row>
    <row r="28" spans="1:7" ht="20.399999999999999" customHeight="1" x14ac:dyDescent="0.25">
      <c r="A28" s="32" t="s">
        <v>44</v>
      </c>
      <c r="B28" s="29">
        <f t="shared" ref="B28:E28" si="15">+B29</f>
        <v>2059999.25</v>
      </c>
      <c r="C28" s="29">
        <f t="shared" si="15"/>
        <v>7500000</v>
      </c>
      <c r="D28" s="29">
        <f t="shared" si="15"/>
        <v>7500000</v>
      </c>
      <c r="E28" s="29">
        <f t="shared" si="15"/>
        <v>7498241.3300000001</v>
      </c>
      <c r="F28" s="20">
        <f t="shared" si="2"/>
        <v>363.99243009433133</v>
      </c>
      <c r="G28" s="20">
        <f t="shared" si="1"/>
        <v>99.976551066666659</v>
      </c>
    </row>
    <row r="29" spans="1:7" ht="20.399999999999999" x14ac:dyDescent="0.2">
      <c r="A29" s="27" t="s">
        <v>45</v>
      </c>
      <c r="B29" s="24">
        <f t="shared" ref="B29:C29" si="16">SUM(B30:B31)</f>
        <v>2059999.25</v>
      </c>
      <c r="C29" s="24">
        <f t="shared" si="16"/>
        <v>7500000</v>
      </c>
      <c r="D29" s="24">
        <f t="shared" ref="D29:E29" si="17">SUM(D30:D31)</f>
        <v>7500000</v>
      </c>
      <c r="E29" s="24">
        <f t="shared" si="17"/>
        <v>7498241.3300000001</v>
      </c>
      <c r="F29" s="20">
        <f t="shared" si="2"/>
        <v>363.99243009433133</v>
      </c>
      <c r="G29" s="20">
        <f t="shared" si="1"/>
        <v>99.976551066666659</v>
      </c>
    </row>
    <row r="30" spans="1:7" ht="12.6" customHeight="1" x14ac:dyDescent="0.2">
      <c r="A30" s="28" t="s">
        <v>46</v>
      </c>
      <c r="B30" s="22">
        <v>1109000</v>
      </c>
      <c r="C30" s="22">
        <v>1231286</v>
      </c>
      <c r="D30" s="22">
        <v>1270000</v>
      </c>
      <c r="E30" s="22">
        <v>1231286</v>
      </c>
      <c r="F30" s="20">
        <f t="shared" si="2"/>
        <v>111.02669071235347</v>
      </c>
      <c r="G30" s="20">
        <f t="shared" si="1"/>
        <v>96.951653543307089</v>
      </c>
    </row>
    <row r="31" spans="1:7" ht="20.399999999999999" x14ac:dyDescent="0.2">
      <c r="A31" s="28" t="s">
        <v>47</v>
      </c>
      <c r="B31" s="22">
        <v>950999.25</v>
      </c>
      <c r="C31" s="22">
        <v>6268714</v>
      </c>
      <c r="D31" s="22">
        <v>6230000</v>
      </c>
      <c r="E31" s="22">
        <v>6266955.3300000001</v>
      </c>
      <c r="F31" s="20">
        <f t="shared" si="2"/>
        <v>658.98635882204962</v>
      </c>
      <c r="G31" s="20">
        <f t="shared" si="1"/>
        <v>100.59318346709469</v>
      </c>
    </row>
    <row r="32" spans="1:7" s="75" customFormat="1" ht="12" x14ac:dyDescent="0.25">
      <c r="A32" s="32" t="s">
        <v>103</v>
      </c>
      <c r="B32" s="29">
        <f>SUM(B33)</f>
        <v>216.59</v>
      </c>
      <c r="C32" s="22"/>
      <c r="D32" s="22"/>
      <c r="E32" s="22"/>
      <c r="F32" s="20"/>
      <c r="G32" s="20"/>
    </row>
    <row r="33" spans="1:7" s="75" customFormat="1" x14ac:dyDescent="0.2">
      <c r="A33" s="81" t="s">
        <v>40</v>
      </c>
      <c r="B33" s="82">
        <v>216.59</v>
      </c>
      <c r="C33" s="22"/>
      <c r="D33" s="22"/>
      <c r="E33" s="22"/>
      <c r="F33" s="20"/>
      <c r="G33" s="20"/>
    </row>
    <row r="34" spans="1:7" ht="17.399999999999999" customHeight="1" x14ac:dyDescent="0.25">
      <c r="A34" s="32" t="s">
        <v>48</v>
      </c>
      <c r="B34" s="29">
        <f t="shared" ref="B34:E34" si="18">+B35</f>
        <v>298284</v>
      </c>
      <c r="C34" s="29">
        <f t="shared" si="18"/>
        <v>275327</v>
      </c>
      <c r="D34" s="29">
        <f t="shared" si="18"/>
        <v>275327</v>
      </c>
      <c r="E34" s="29">
        <f t="shared" si="18"/>
        <v>275327</v>
      </c>
      <c r="F34" s="20">
        <f t="shared" si="2"/>
        <v>92.303643507529728</v>
      </c>
      <c r="G34" s="20">
        <f t="shared" si="1"/>
        <v>100</v>
      </c>
    </row>
    <row r="35" spans="1:7" ht="12.6" customHeight="1" x14ac:dyDescent="0.2">
      <c r="A35" s="21" t="s">
        <v>40</v>
      </c>
      <c r="B35" s="22">
        <v>298284</v>
      </c>
      <c r="C35" s="22">
        <v>275327</v>
      </c>
      <c r="D35" s="22">
        <v>275327</v>
      </c>
      <c r="E35" s="22">
        <v>275327</v>
      </c>
      <c r="F35" s="20">
        <f t="shared" si="2"/>
        <v>92.303643507529728</v>
      </c>
      <c r="G35" s="20">
        <f t="shared" si="1"/>
        <v>100</v>
      </c>
    </row>
    <row r="36" spans="1:7" ht="17.399999999999999" customHeight="1" x14ac:dyDescent="0.25">
      <c r="A36" s="32" t="s">
        <v>49</v>
      </c>
      <c r="B36" s="29">
        <f>+B37+B39+B41</f>
        <v>2971452.33</v>
      </c>
      <c r="C36" s="29">
        <f t="shared" ref="C36" si="19">+C37+C39+C41</f>
        <v>5301557.96</v>
      </c>
      <c r="D36" s="29">
        <f t="shared" ref="D36" si="20">+D37+D39+D41</f>
        <v>5301557.96</v>
      </c>
      <c r="E36" s="29">
        <f t="shared" ref="E36" si="21">+E37+E39+E41</f>
        <v>4779882.79</v>
      </c>
      <c r="F36" s="20">
        <f t="shared" si="2"/>
        <v>160.86015386287553</v>
      </c>
      <c r="G36" s="20">
        <f t="shared" si="1"/>
        <v>90.159964788916497</v>
      </c>
    </row>
    <row r="37" spans="1:7" ht="12.6" customHeight="1" x14ac:dyDescent="0.2">
      <c r="A37" s="23" t="s">
        <v>2</v>
      </c>
      <c r="B37" s="24">
        <f t="shared" ref="B37:E37" si="22">+B38</f>
        <v>0</v>
      </c>
      <c r="C37" s="24">
        <f t="shared" si="22"/>
        <v>0</v>
      </c>
      <c r="D37" s="24">
        <f t="shared" si="22"/>
        <v>0</v>
      </c>
      <c r="E37" s="24">
        <f t="shared" si="22"/>
        <v>0</v>
      </c>
      <c r="F37" s="20" t="e">
        <f t="shared" si="2"/>
        <v>#DIV/0!</v>
      </c>
      <c r="G37" s="20"/>
    </row>
    <row r="38" spans="1:7" ht="12.6" customHeight="1" x14ac:dyDescent="0.2">
      <c r="A38" s="25" t="s">
        <v>3</v>
      </c>
      <c r="B38" s="22"/>
      <c r="C38" s="26"/>
      <c r="D38" s="26"/>
      <c r="E38" s="26"/>
      <c r="F38" s="20" t="e">
        <f t="shared" si="2"/>
        <v>#DIV/0!</v>
      </c>
      <c r="G38" s="20"/>
    </row>
    <row r="39" spans="1:7" ht="12.6" customHeight="1" x14ac:dyDescent="0.2">
      <c r="A39" s="23" t="s">
        <v>4</v>
      </c>
      <c r="B39" s="24">
        <f t="shared" ref="B39:E39" si="23">+B40</f>
        <v>2033533.64</v>
      </c>
      <c r="C39" s="24">
        <f t="shared" si="23"/>
        <v>1980000</v>
      </c>
      <c r="D39" s="24">
        <f t="shared" si="23"/>
        <v>1980000</v>
      </c>
      <c r="E39" s="24">
        <f t="shared" si="23"/>
        <v>1927046.6</v>
      </c>
      <c r="F39" s="20">
        <f t="shared" si="2"/>
        <v>94.763448319448514</v>
      </c>
      <c r="G39" s="20">
        <f t="shared" si="1"/>
        <v>97.325585858585868</v>
      </c>
    </row>
    <row r="40" spans="1:7" ht="12.6" customHeight="1" x14ac:dyDescent="0.2">
      <c r="A40" s="25" t="s">
        <v>5</v>
      </c>
      <c r="B40" s="22">
        <v>2033533.64</v>
      </c>
      <c r="C40" s="22">
        <v>1980000</v>
      </c>
      <c r="D40" s="22">
        <v>1980000</v>
      </c>
      <c r="E40" s="22">
        <v>1927046.6</v>
      </c>
      <c r="F40" s="20">
        <f t="shared" si="2"/>
        <v>94.763448319448514</v>
      </c>
      <c r="G40" s="20">
        <f t="shared" si="1"/>
        <v>97.325585858585868</v>
      </c>
    </row>
    <row r="41" spans="1:7" ht="16.2" customHeight="1" x14ac:dyDescent="0.2">
      <c r="A41" s="23" t="s">
        <v>6</v>
      </c>
      <c r="B41" s="24">
        <f t="shared" ref="B41:C41" si="24">SUM(B42:B43)</f>
        <v>937918.69000000006</v>
      </c>
      <c r="C41" s="24">
        <f t="shared" si="24"/>
        <v>3321557.96</v>
      </c>
      <c r="D41" s="24">
        <f t="shared" ref="D41:E41" si="25">SUM(D42:D43)</f>
        <v>3321557.96</v>
      </c>
      <c r="E41" s="24">
        <f t="shared" si="25"/>
        <v>2852836.19</v>
      </c>
      <c r="F41" s="20">
        <f t="shared" si="2"/>
        <v>304.16668528057585</v>
      </c>
      <c r="G41" s="20">
        <f t="shared" si="1"/>
        <v>85.888496433161748</v>
      </c>
    </row>
    <row r="42" spans="1:7" ht="15.6" customHeight="1" x14ac:dyDescent="0.2">
      <c r="A42" s="25" t="s">
        <v>7</v>
      </c>
      <c r="B42" s="22">
        <v>917934.63</v>
      </c>
      <c r="C42" s="22">
        <v>3321557.96</v>
      </c>
      <c r="D42" s="22">
        <v>3321557.96</v>
      </c>
      <c r="E42" s="22">
        <v>2852836.19</v>
      </c>
      <c r="F42" s="20">
        <f t="shared" si="2"/>
        <v>310.78860049108289</v>
      </c>
      <c r="G42" s="20">
        <f t="shared" si="1"/>
        <v>85.888496433161748</v>
      </c>
    </row>
    <row r="43" spans="1:7" ht="20.399999999999999" x14ac:dyDescent="0.2">
      <c r="A43" s="25" t="s">
        <v>8</v>
      </c>
      <c r="B43" s="22">
        <v>19984.060000000001</v>
      </c>
      <c r="C43" s="26"/>
      <c r="D43" s="26"/>
      <c r="E43" s="26"/>
      <c r="F43" s="20">
        <f t="shared" si="2"/>
        <v>0</v>
      </c>
      <c r="G43" s="20" t="e">
        <f t="shared" si="1"/>
        <v>#DIV/0!</v>
      </c>
    </row>
    <row r="44" spans="1:7" ht="24" x14ac:dyDescent="0.25">
      <c r="A44" s="32" t="s">
        <v>50</v>
      </c>
      <c r="B44" s="29">
        <f t="shared" ref="B44:E45" si="26">+B45</f>
        <v>882289.72</v>
      </c>
      <c r="C44" s="29">
        <f t="shared" si="26"/>
        <v>1240032.78</v>
      </c>
      <c r="D44" s="29">
        <f t="shared" si="26"/>
        <v>1240032.78</v>
      </c>
      <c r="E44" s="29">
        <f t="shared" si="26"/>
        <v>772839.86</v>
      </c>
      <c r="F44" s="20">
        <f t="shared" si="2"/>
        <v>87.594793692031232</v>
      </c>
      <c r="G44" s="20">
        <f t="shared" si="1"/>
        <v>62.324147592291865</v>
      </c>
    </row>
    <row r="45" spans="1:7" ht="12.6" customHeight="1" x14ac:dyDescent="0.2">
      <c r="A45" s="23" t="s">
        <v>9</v>
      </c>
      <c r="B45" s="24">
        <f t="shared" si="26"/>
        <v>882289.72</v>
      </c>
      <c r="C45" s="24">
        <f t="shared" si="26"/>
        <v>1240032.78</v>
      </c>
      <c r="D45" s="24">
        <f t="shared" si="26"/>
        <v>1240032.78</v>
      </c>
      <c r="E45" s="24">
        <f t="shared" si="26"/>
        <v>772839.86</v>
      </c>
      <c r="F45" s="20">
        <f t="shared" si="2"/>
        <v>87.594793692031232</v>
      </c>
      <c r="G45" s="20">
        <f t="shared" si="1"/>
        <v>62.324147592291865</v>
      </c>
    </row>
    <row r="46" spans="1:7" ht="12.6" customHeight="1" x14ac:dyDescent="0.2">
      <c r="A46" s="25" t="s">
        <v>10</v>
      </c>
      <c r="B46" s="22">
        <v>882289.72</v>
      </c>
      <c r="C46" s="22">
        <v>1240032.78</v>
      </c>
      <c r="D46" s="22">
        <v>1240032.78</v>
      </c>
      <c r="E46" s="22">
        <v>772839.86</v>
      </c>
      <c r="F46" s="20">
        <f t="shared" si="2"/>
        <v>87.594793692031232</v>
      </c>
      <c r="G46" s="20">
        <f t="shared" si="1"/>
        <v>62.324147592291865</v>
      </c>
    </row>
    <row r="47" spans="1:7" ht="16.8" customHeight="1" x14ac:dyDescent="0.25">
      <c r="A47" s="32" t="s">
        <v>51</v>
      </c>
      <c r="B47" s="29">
        <f t="shared" ref="B47:E47" si="27">+B48</f>
        <v>20309.22</v>
      </c>
      <c r="C47" s="29">
        <f t="shared" si="27"/>
        <v>122000</v>
      </c>
      <c r="D47" s="29">
        <f t="shared" si="27"/>
        <v>122000</v>
      </c>
      <c r="E47" s="29">
        <f t="shared" si="27"/>
        <v>121468.75</v>
      </c>
      <c r="F47" s="20">
        <f t="shared" si="2"/>
        <v>598.09657879524661</v>
      </c>
      <c r="G47" s="20">
        <f t="shared" si="1"/>
        <v>99.564549180327873</v>
      </c>
    </row>
    <row r="48" spans="1:7" ht="20.399999999999999" x14ac:dyDescent="0.2">
      <c r="A48" s="23" t="s">
        <v>20</v>
      </c>
      <c r="B48" s="24">
        <f t="shared" ref="B48:C48" si="28">SUM(B49:B50)</f>
        <v>20309.22</v>
      </c>
      <c r="C48" s="24">
        <f t="shared" si="28"/>
        <v>122000</v>
      </c>
      <c r="D48" s="24">
        <f t="shared" ref="D48:E48" si="29">SUM(D49:D50)</f>
        <v>122000</v>
      </c>
      <c r="E48" s="24">
        <f t="shared" si="29"/>
        <v>121468.75</v>
      </c>
      <c r="F48" s="20">
        <f t="shared" si="2"/>
        <v>598.09657879524661</v>
      </c>
      <c r="G48" s="20">
        <f t="shared" si="1"/>
        <v>99.564549180327873</v>
      </c>
    </row>
    <row r="49" spans="1:7" ht="12.6" customHeight="1" x14ac:dyDescent="0.2">
      <c r="A49" s="25" t="s">
        <v>21</v>
      </c>
      <c r="B49" s="22"/>
      <c r="C49" s="26"/>
      <c r="D49" s="26"/>
      <c r="E49" s="26"/>
      <c r="F49" s="20" t="e">
        <f t="shared" si="2"/>
        <v>#DIV/0!</v>
      </c>
      <c r="G49" s="20" t="e">
        <f t="shared" si="1"/>
        <v>#DIV/0!</v>
      </c>
    </row>
    <row r="50" spans="1:7" ht="12.6" customHeight="1" x14ac:dyDescent="0.2">
      <c r="A50" s="25" t="s">
        <v>22</v>
      </c>
      <c r="B50" s="22">
        <v>20309.22</v>
      </c>
      <c r="C50" s="22">
        <v>122000</v>
      </c>
      <c r="D50" s="22">
        <v>122000</v>
      </c>
      <c r="E50" s="22">
        <v>121468.75</v>
      </c>
      <c r="F50" s="20">
        <f t="shared" si="2"/>
        <v>598.09657879524661</v>
      </c>
      <c r="G50" s="20">
        <f t="shared" si="1"/>
        <v>99.564549180327873</v>
      </c>
    </row>
    <row r="51" spans="1:7" ht="25.2" customHeight="1" x14ac:dyDescent="0.25">
      <c r="A51" s="32" t="s">
        <v>52</v>
      </c>
      <c r="B51" s="29">
        <f>B52+B54</f>
        <v>353268.15</v>
      </c>
      <c r="C51" s="29">
        <f t="shared" ref="C51" si="30">C52+C54</f>
        <v>114200</v>
      </c>
      <c r="D51" s="29">
        <f t="shared" ref="D51" si="31">D52+D54</f>
        <v>114200</v>
      </c>
      <c r="E51" s="29">
        <f t="shared" ref="E51" si="32">E52+E54</f>
        <v>111117.07</v>
      </c>
      <c r="F51" s="20">
        <f t="shared" si="2"/>
        <v>31.454030033559494</v>
      </c>
      <c r="G51" s="20">
        <f t="shared" si="1"/>
        <v>97.300411558669012</v>
      </c>
    </row>
    <row r="52" spans="1:7" ht="12.6" customHeight="1" x14ac:dyDescent="0.2">
      <c r="A52" s="23" t="s">
        <v>16</v>
      </c>
      <c r="B52" s="24">
        <f t="shared" ref="B52:E54" si="33">+B53</f>
        <v>353268.15</v>
      </c>
      <c r="C52" s="24">
        <f t="shared" si="33"/>
        <v>100000</v>
      </c>
      <c r="D52" s="24">
        <f t="shared" si="33"/>
        <v>100000</v>
      </c>
      <c r="E52" s="24">
        <f t="shared" si="33"/>
        <v>96917.07</v>
      </c>
      <c r="F52" s="20">
        <f t="shared" si="2"/>
        <v>27.434420566926288</v>
      </c>
      <c r="G52" s="20">
        <f t="shared" si="1"/>
        <v>96.91707000000001</v>
      </c>
    </row>
    <row r="53" spans="1:7" ht="12.6" customHeight="1" x14ac:dyDescent="0.2">
      <c r="A53" s="25" t="s">
        <v>17</v>
      </c>
      <c r="B53" s="22">
        <v>353268.15</v>
      </c>
      <c r="C53" s="22">
        <v>100000</v>
      </c>
      <c r="D53" s="22">
        <v>100000</v>
      </c>
      <c r="E53" s="22">
        <v>96917.07</v>
      </c>
      <c r="F53" s="20">
        <f t="shared" si="2"/>
        <v>27.434420566926288</v>
      </c>
      <c r="G53" s="20">
        <f t="shared" si="1"/>
        <v>96.91707000000001</v>
      </c>
    </row>
    <row r="54" spans="1:7" ht="12.6" customHeight="1" x14ac:dyDescent="0.2">
      <c r="A54" s="23" t="s">
        <v>70</v>
      </c>
      <c r="B54" s="24">
        <f t="shared" si="33"/>
        <v>0</v>
      </c>
      <c r="C54" s="24">
        <f t="shared" si="33"/>
        <v>14200</v>
      </c>
      <c r="D54" s="24">
        <f t="shared" si="33"/>
        <v>14200</v>
      </c>
      <c r="E54" s="24">
        <f t="shared" si="33"/>
        <v>14200</v>
      </c>
      <c r="F54" s="20" t="e">
        <f t="shared" ref="F54:F55" si="34">E54/B54*100</f>
        <v>#DIV/0!</v>
      </c>
      <c r="G54" s="20">
        <f t="shared" ref="G54:G55" si="35">E54/D54*100</f>
        <v>100</v>
      </c>
    </row>
    <row r="55" spans="1:7" ht="12.6" customHeight="1" x14ac:dyDescent="0.2">
      <c r="A55" s="25" t="s">
        <v>72</v>
      </c>
      <c r="B55" s="22"/>
      <c r="C55" s="22">
        <v>14200</v>
      </c>
      <c r="D55" s="22">
        <v>14200</v>
      </c>
      <c r="E55" s="22">
        <v>14200</v>
      </c>
      <c r="F55" s="20" t="e">
        <f t="shared" si="34"/>
        <v>#DIV/0!</v>
      </c>
      <c r="G55" s="20">
        <f t="shared" si="35"/>
        <v>100</v>
      </c>
    </row>
    <row r="56" spans="1:7" ht="12.6" customHeight="1" x14ac:dyDescent="0.25">
      <c r="A56" s="32" t="s">
        <v>53</v>
      </c>
      <c r="B56" s="29">
        <f>SUM(B57:B58)</f>
        <v>-916683.71</v>
      </c>
      <c r="C56" s="29">
        <f>SUM(C57:C58)</f>
        <v>-1425481.72</v>
      </c>
      <c r="D56" s="29">
        <f t="shared" ref="D56:E56" si="36">SUM(D57:D58)</f>
        <v>-1425481.72</v>
      </c>
      <c r="E56" s="29">
        <f t="shared" si="36"/>
        <v>-1425481.72</v>
      </c>
      <c r="F56" s="20"/>
      <c r="G56" s="20"/>
    </row>
    <row r="57" spans="1:7" ht="12.6" customHeight="1" x14ac:dyDescent="0.2">
      <c r="A57" s="25" t="s">
        <v>71</v>
      </c>
      <c r="B57" s="22"/>
      <c r="C57" s="22"/>
      <c r="D57" s="22"/>
      <c r="E57" s="22"/>
      <c r="F57" s="20"/>
      <c r="G57" s="20" t="e">
        <f t="shared" ref="G57" si="37">E57/D57*100</f>
        <v>#DIV/0!</v>
      </c>
    </row>
    <row r="58" spans="1:7" ht="12.6" customHeight="1" x14ac:dyDescent="0.2">
      <c r="A58" s="25" t="s">
        <v>54</v>
      </c>
      <c r="B58" s="22">
        <v>-916683.71</v>
      </c>
      <c r="C58" s="22">
        <v>-1425481.72</v>
      </c>
      <c r="D58" s="22">
        <v>-1425481.72</v>
      </c>
      <c r="E58" s="22">
        <v>-1425481.72</v>
      </c>
      <c r="F58" s="20"/>
      <c r="G58" s="20"/>
    </row>
    <row r="59" spans="1:7" ht="14.4" customHeight="1" x14ac:dyDescent="0.25">
      <c r="A59" s="32" t="s">
        <v>55</v>
      </c>
      <c r="B59" s="29">
        <f>B8+B56</f>
        <v>64883720.139999993</v>
      </c>
      <c r="C59" s="29">
        <f>C8+C56</f>
        <v>81106504</v>
      </c>
      <c r="D59" s="29">
        <f>D8+D56</f>
        <v>82193004</v>
      </c>
      <c r="E59" s="29">
        <f>E8+E56</f>
        <v>78479668.810000002</v>
      </c>
      <c r="F59" s="20">
        <f t="shared" si="2"/>
        <v>120.95432974660507</v>
      </c>
      <c r="G59" s="20">
        <f t="shared" si="1"/>
        <v>95.482176086422157</v>
      </c>
    </row>
    <row r="60" spans="1:7" ht="22.5" customHeight="1" x14ac:dyDescent="0.2"/>
    <row r="61" spans="1:7" x14ac:dyDescent="0.2">
      <c r="A61" s="78"/>
      <c r="B61" s="79"/>
      <c r="C61" s="79"/>
      <c r="D61" s="79"/>
      <c r="E61" s="79"/>
    </row>
  </sheetData>
  <mergeCells count="1">
    <mergeCell ref="A61:E61"/>
  </mergeCells>
  <pageMargins left="0.74803149606299213" right="0.55118110236220474" top="0.78740157480314965" bottom="0.59055118110236227" header="0.51181102362204722" footer="0.51181102362204722"/>
  <pageSetup paperSize="9" fitToHeight="0" orientation="landscape" verticalDpi="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E83B-BE08-4E57-9F0A-3273411E40A5}">
  <dimension ref="A1:H61"/>
  <sheetViews>
    <sheetView topLeftCell="A13" workbookViewId="0">
      <selection activeCell="B54" sqref="B54"/>
    </sheetView>
  </sheetViews>
  <sheetFormatPr defaultColWidth="9.109375" defaultRowHeight="11.4" x14ac:dyDescent="0.2"/>
  <cols>
    <col min="1" max="1" width="60.44140625" style="5" customWidth="1"/>
    <col min="2" max="5" width="12.88671875" style="5" customWidth="1"/>
    <col min="6" max="7" width="6.109375" style="5" customWidth="1"/>
    <col min="8" max="8" width="13.5546875" style="5" customWidth="1"/>
    <col min="9" max="9" width="11" style="5" bestFit="1" customWidth="1"/>
    <col min="10" max="10" width="11.88671875" style="5" bestFit="1" customWidth="1"/>
    <col min="11" max="16384" width="9.109375" style="5"/>
  </cols>
  <sheetData>
    <row r="1" spans="1:8" x14ac:dyDescent="0.2">
      <c r="A1" s="4" t="s">
        <v>32</v>
      </c>
    </row>
    <row r="2" spans="1:8" x14ac:dyDescent="0.2">
      <c r="A2" s="6"/>
    </row>
    <row r="3" spans="1:8" x14ac:dyDescent="0.2">
      <c r="A3" s="4" t="s">
        <v>73</v>
      </c>
    </row>
    <row r="4" spans="1:8" x14ac:dyDescent="0.2">
      <c r="A4" s="7" t="s">
        <v>37</v>
      </c>
    </row>
    <row r="6" spans="1:8" ht="28.8" customHeight="1" x14ac:dyDescent="0.2">
      <c r="A6" s="14" t="s">
        <v>0</v>
      </c>
      <c r="B6" s="14" t="s">
        <v>77</v>
      </c>
      <c r="C6" s="14" t="s">
        <v>78</v>
      </c>
      <c r="D6" s="33" t="s">
        <v>79</v>
      </c>
      <c r="E6" s="14" t="s">
        <v>80</v>
      </c>
      <c r="F6" s="14" t="s">
        <v>69</v>
      </c>
      <c r="G6" s="14" t="s">
        <v>69</v>
      </c>
    </row>
    <row r="7" spans="1:8" ht="9.75" customHeight="1" x14ac:dyDescent="0.2">
      <c r="A7" s="9">
        <v>1</v>
      </c>
      <c r="B7" s="19"/>
      <c r="C7" s="9"/>
      <c r="D7" s="9"/>
      <c r="E7" s="9"/>
      <c r="F7" s="9" t="s">
        <v>31</v>
      </c>
      <c r="G7" s="9" t="s">
        <v>30</v>
      </c>
    </row>
    <row r="8" spans="1:8" ht="12.6" customHeight="1" x14ac:dyDescent="0.25">
      <c r="A8" s="30" t="s">
        <v>38</v>
      </c>
      <c r="B8" s="31">
        <f>+B9+B11+B13+B23+B28+B34+B36+B44+B47+B51+B21+B32</f>
        <v>8733214.3980277404</v>
      </c>
      <c r="C8" s="31">
        <f t="shared" ref="C8:E8" si="0">+C9+C11+C13+C23+C28+C34+C36+C44+C47+C51</f>
        <v>10953876.928794213</v>
      </c>
      <c r="D8" s="31">
        <f t="shared" si="0"/>
        <v>11098080.260136703</v>
      </c>
      <c r="E8" s="31">
        <f t="shared" si="0"/>
        <v>10605235.9841164</v>
      </c>
      <c r="F8" s="20">
        <f>E8/B8*100</f>
        <v>121.43565359521492</v>
      </c>
      <c r="G8" s="20">
        <f>E8/D8*100</f>
        <v>95.559193441855385</v>
      </c>
      <c r="H8" s="42"/>
    </row>
    <row r="9" spans="1:8" ht="17.399999999999999" customHeight="1" x14ac:dyDescent="0.25">
      <c r="A9" s="32" t="s">
        <v>39</v>
      </c>
      <c r="B9" s="31">
        <f>SUM(B10)</f>
        <v>345687.62</v>
      </c>
      <c r="C9" s="31">
        <f t="shared" ref="C9:E9" si="1">SUM(C10)</f>
        <v>1002057.2035304266</v>
      </c>
      <c r="D9" s="31">
        <f t="shared" si="1"/>
        <v>1002057.2035304266</v>
      </c>
      <c r="E9" s="31">
        <f t="shared" si="1"/>
        <v>1002057.2</v>
      </c>
      <c r="F9" s="20">
        <f t="shared" ref="F9:F59" si="2">E9/B9*100</f>
        <v>289.87361479708181</v>
      </c>
      <c r="G9" s="20">
        <f t="shared" ref="G9:G59" si="3">E9/D9*100</f>
        <v>99.999999647682131</v>
      </c>
    </row>
    <row r="10" spans="1:8" ht="12.6" customHeight="1" x14ac:dyDescent="0.2">
      <c r="A10" s="21" t="s">
        <v>40</v>
      </c>
      <c r="B10" s="22">
        <v>345687.62</v>
      </c>
      <c r="C10" s="22">
        <v>1002057.2035304266</v>
      </c>
      <c r="D10" s="22">
        <v>1002057.2035304266</v>
      </c>
      <c r="E10" s="22">
        <v>1002057.2</v>
      </c>
      <c r="F10" s="20">
        <f t="shared" si="2"/>
        <v>289.87361479708181</v>
      </c>
      <c r="G10" s="20">
        <f t="shared" si="3"/>
        <v>99.999999647682131</v>
      </c>
    </row>
    <row r="11" spans="1:8" ht="17.399999999999999" customHeight="1" x14ac:dyDescent="0.25">
      <c r="A11" s="32" t="s">
        <v>41</v>
      </c>
      <c r="B11" s="29">
        <v>543659.21</v>
      </c>
      <c r="C11" s="29">
        <f t="shared" ref="C11:E11" si="4">SUM(C12)</f>
        <v>398168.42524387816</v>
      </c>
      <c r="D11" s="29">
        <f t="shared" si="4"/>
        <v>398168.42524387816</v>
      </c>
      <c r="E11" s="29">
        <f t="shared" si="4"/>
        <v>398168.42524387816</v>
      </c>
      <c r="F11" s="20">
        <f t="shared" si="2"/>
        <v>73.238605714759842</v>
      </c>
      <c r="G11" s="20">
        <f t="shared" si="3"/>
        <v>100</v>
      </c>
    </row>
    <row r="12" spans="1:8" ht="12.6" customHeight="1" x14ac:dyDescent="0.2">
      <c r="A12" s="21" t="s">
        <v>40</v>
      </c>
      <c r="B12" s="22">
        <v>543659.21</v>
      </c>
      <c r="C12" s="22">
        <v>398168.42524387816</v>
      </c>
      <c r="D12" s="22">
        <v>398168.42524387816</v>
      </c>
      <c r="E12" s="22">
        <v>398168.42524387816</v>
      </c>
      <c r="F12" s="20">
        <f t="shared" si="2"/>
        <v>73.238605714759842</v>
      </c>
      <c r="G12" s="20">
        <f t="shared" si="3"/>
        <v>100</v>
      </c>
    </row>
    <row r="13" spans="1:8" ht="17.399999999999999" customHeight="1" x14ac:dyDescent="0.25">
      <c r="A13" s="32" t="s">
        <v>42</v>
      </c>
      <c r="B13" s="29">
        <v>136662.32</v>
      </c>
      <c r="C13" s="29">
        <f t="shared" ref="C13:E13" si="5">SUM(C14+C17+C19)</f>
        <v>455596.95268431882</v>
      </c>
      <c r="D13" s="29">
        <f t="shared" si="5"/>
        <v>479022.5283695003</v>
      </c>
      <c r="E13" s="29">
        <f t="shared" si="5"/>
        <v>293259.67084743513</v>
      </c>
      <c r="F13" s="20">
        <f t="shared" si="2"/>
        <v>214.5870718771898</v>
      </c>
      <c r="G13" s="20">
        <f t="shared" si="3"/>
        <v>61.220434004562193</v>
      </c>
    </row>
    <row r="14" spans="1:8" ht="12.6" customHeight="1" x14ac:dyDescent="0.2">
      <c r="A14" s="23" t="s">
        <v>13</v>
      </c>
      <c r="B14" s="24">
        <f>SUM(B15:B16)</f>
        <v>2140.8666799389475</v>
      </c>
      <c r="C14" s="24">
        <f t="shared" ref="C14:E14" si="6">SUM(C15:C16)</f>
        <v>929.05965890238235</v>
      </c>
      <c r="D14" s="24">
        <f t="shared" si="6"/>
        <v>929.05965890238235</v>
      </c>
      <c r="E14" s="24">
        <f t="shared" si="6"/>
        <v>289.17512774570309</v>
      </c>
      <c r="F14" s="20">
        <f t="shared" si="2"/>
        <v>13.507386071978555</v>
      </c>
      <c r="G14" s="20">
        <f t="shared" si="3"/>
        <v>31.12557142857143</v>
      </c>
    </row>
    <row r="15" spans="1:8" ht="12.6" customHeight="1" x14ac:dyDescent="0.2">
      <c r="A15" s="25" t="s">
        <v>14</v>
      </c>
      <c r="B15" s="22">
        <v>157.02435463534405</v>
      </c>
      <c r="C15" s="22">
        <v>265.44561682925212</v>
      </c>
      <c r="D15" s="22">
        <v>265.44561682925212</v>
      </c>
      <c r="E15" s="22">
        <v>137.55657309708673</v>
      </c>
      <c r="F15" s="20">
        <f t="shared" si="2"/>
        <v>87.60206237849718</v>
      </c>
      <c r="G15" s="20">
        <f t="shared" si="3"/>
        <v>51.820999999999998</v>
      </c>
    </row>
    <row r="16" spans="1:8" ht="12" customHeight="1" x14ac:dyDescent="0.2">
      <c r="A16" s="25" t="s">
        <v>15</v>
      </c>
      <c r="B16" s="22">
        <v>1983.8423253036033</v>
      </c>
      <c r="C16" s="22">
        <v>663.61404207313024</v>
      </c>
      <c r="D16" s="22">
        <v>663.61404207313024</v>
      </c>
      <c r="E16" s="22">
        <v>151.61855464861634</v>
      </c>
      <c r="F16" s="20">
        <f t="shared" si="2"/>
        <v>7.6426716334632561</v>
      </c>
      <c r="G16" s="20">
        <f t="shared" si="3"/>
        <v>22.847399999999997</v>
      </c>
    </row>
    <row r="17" spans="1:7" ht="12.6" customHeight="1" x14ac:dyDescent="0.2">
      <c r="A17" s="23" t="s">
        <v>18</v>
      </c>
      <c r="B17" s="24">
        <f>SUM(B18)</f>
        <v>132986.83920631759</v>
      </c>
      <c r="C17" s="24">
        <f t="shared" ref="C17:E17" si="7">SUM(C18)</f>
        <v>454402.44740858715</v>
      </c>
      <c r="D17" s="24">
        <f t="shared" si="7"/>
        <v>476965.32483907358</v>
      </c>
      <c r="E17" s="24">
        <f t="shared" si="7"/>
        <v>291883.8263985666</v>
      </c>
      <c r="F17" s="20">
        <f t="shared" si="2"/>
        <v>219.48324220694806</v>
      </c>
      <c r="G17" s="20">
        <f t="shared" si="3"/>
        <v>61.196026461052945</v>
      </c>
    </row>
    <row r="18" spans="1:7" ht="12.6" customHeight="1" x14ac:dyDescent="0.2">
      <c r="A18" s="25" t="s">
        <v>19</v>
      </c>
      <c r="B18" s="22">
        <v>132986.83920631759</v>
      </c>
      <c r="C18" s="22">
        <v>454402.44740858715</v>
      </c>
      <c r="D18" s="22">
        <v>476965.32483907358</v>
      </c>
      <c r="E18" s="22">
        <v>291883.8263985666</v>
      </c>
      <c r="F18" s="20">
        <f t="shared" si="2"/>
        <v>219.48324220694806</v>
      </c>
      <c r="G18" s="20">
        <f t="shared" si="3"/>
        <v>61.196026461052945</v>
      </c>
    </row>
    <row r="19" spans="1:7" ht="12.6" customHeight="1" x14ac:dyDescent="0.2">
      <c r="A19" s="23" t="s">
        <v>25</v>
      </c>
      <c r="B19" s="24">
        <f>SUM(B20)</f>
        <v>1534.610126750282</v>
      </c>
      <c r="C19" s="24">
        <f t="shared" ref="C19:E19" si="8">SUM(C20)</f>
        <v>265.44561682925212</v>
      </c>
      <c r="D19" s="24">
        <f t="shared" si="8"/>
        <v>1128.1438715243214</v>
      </c>
      <c r="E19" s="24">
        <f t="shared" si="8"/>
        <v>1086.6693211228348</v>
      </c>
      <c r="F19" s="20">
        <f t="shared" si="2"/>
        <v>70.810774813794907</v>
      </c>
      <c r="G19" s="20">
        <f t="shared" si="3"/>
        <v>96.323647058823525</v>
      </c>
    </row>
    <row r="20" spans="1:7" ht="12.6" customHeight="1" x14ac:dyDescent="0.2">
      <c r="A20" s="25" t="s">
        <v>26</v>
      </c>
      <c r="B20" s="22">
        <v>1534.610126750282</v>
      </c>
      <c r="C20" s="22">
        <v>265.44561682925212</v>
      </c>
      <c r="D20" s="22">
        <v>1128.1438715243214</v>
      </c>
      <c r="E20" s="22">
        <v>1086.6693211228348</v>
      </c>
      <c r="F20" s="20">
        <f t="shared" si="2"/>
        <v>70.810774813794907</v>
      </c>
      <c r="G20" s="20">
        <f t="shared" si="3"/>
        <v>96.323647058823525</v>
      </c>
    </row>
    <row r="21" spans="1:7" s="75" customFormat="1" ht="12.6" customHeight="1" x14ac:dyDescent="0.25">
      <c r="A21" s="71" t="s">
        <v>102</v>
      </c>
      <c r="B21" s="24">
        <v>5874.93</v>
      </c>
      <c r="C21" s="22"/>
      <c r="D21" s="22"/>
      <c r="E21" s="22"/>
      <c r="F21" s="20"/>
      <c r="G21" s="20"/>
    </row>
    <row r="22" spans="1:7" s="75" customFormat="1" ht="12.6" customHeight="1" x14ac:dyDescent="0.2">
      <c r="A22" s="81" t="s">
        <v>40</v>
      </c>
      <c r="B22" s="22">
        <v>5874.93</v>
      </c>
      <c r="C22" s="22"/>
      <c r="D22" s="22"/>
      <c r="E22" s="22"/>
      <c r="F22" s="20"/>
      <c r="G22" s="20"/>
    </row>
    <row r="23" spans="1:7" ht="17.399999999999999" customHeight="1" x14ac:dyDescent="0.25">
      <c r="A23" s="32" t="s">
        <v>43</v>
      </c>
      <c r="B23" s="29">
        <f>+B24+B26</f>
        <v>6827241.878027739</v>
      </c>
      <c r="C23" s="29">
        <f t="shared" ref="C23:E23" si="9">+C24+C26</f>
        <v>7166523.6896940731</v>
      </c>
      <c r="D23" s="29">
        <f t="shared" si="9"/>
        <v>7287301.4453513827</v>
      </c>
      <c r="E23" s="29">
        <f t="shared" si="9"/>
        <v>7112178.4776693871</v>
      </c>
      <c r="F23" s="20">
        <f t="shared" si="2"/>
        <v>104.17352431233857</v>
      </c>
      <c r="G23" s="20">
        <f t="shared" si="3"/>
        <v>97.596874933810952</v>
      </c>
    </row>
    <row r="24" spans="1:7" ht="12.6" customHeight="1" x14ac:dyDescent="0.2">
      <c r="A24" s="23" t="s">
        <v>11</v>
      </c>
      <c r="B24" s="24">
        <f>SUM(B25)</f>
        <v>48553.833698321054</v>
      </c>
      <c r="C24" s="24">
        <f t="shared" ref="C24:E24" si="10">SUM(C25)</f>
        <v>22521.313955803304</v>
      </c>
      <c r="D24" s="24">
        <f t="shared" si="10"/>
        <v>22521.313955803304</v>
      </c>
      <c r="E24" s="24">
        <f t="shared" si="10"/>
        <v>22521.313955803304</v>
      </c>
      <c r="F24" s="20">
        <f t="shared" si="2"/>
        <v>46.384213645692142</v>
      </c>
      <c r="G24" s="20">
        <f t="shared" si="3"/>
        <v>100</v>
      </c>
    </row>
    <row r="25" spans="1:7" ht="12.6" customHeight="1" x14ac:dyDescent="0.2">
      <c r="A25" s="25" t="s">
        <v>12</v>
      </c>
      <c r="B25" s="22">
        <v>48553.833698321054</v>
      </c>
      <c r="C25" s="22">
        <v>22521.313955803304</v>
      </c>
      <c r="D25" s="22">
        <v>22521.313955803304</v>
      </c>
      <c r="E25" s="22">
        <v>22521.313955803304</v>
      </c>
      <c r="F25" s="20">
        <f t="shared" si="2"/>
        <v>46.384213645692142</v>
      </c>
      <c r="G25" s="20">
        <f t="shared" si="3"/>
        <v>100</v>
      </c>
    </row>
    <row r="26" spans="1:7" ht="12.6" customHeight="1" x14ac:dyDescent="0.2">
      <c r="A26" s="23" t="s">
        <v>23</v>
      </c>
      <c r="B26" s="24">
        <f>SUM(B27)</f>
        <v>6778688.0443294179</v>
      </c>
      <c r="C26" s="24">
        <f t="shared" ref="C26:E26" si="11">SUM(C27)</f>
        <v>7144002.3757382696</v>
      </c>
      <c r="D26" s="24">
        <f t="shared" si="11"/>
        <v>7264780.1313955793</v>
      </c>
      <c r="E26" s="24">
        <f t="shared" si="11"/>
        <v>7089657.1637135837</v>
      </c>
      <c r="F26" s="20">
        <f t="shared" si="2"/>
        <v>104.58745287215719</v>
      </c>
      <c r="G26" s="20">
        <f t="shared" si="3"/>
        <v>97.589425082182714</v>
      </c>
    </row>
    <row r="27" spans="1:7" ht="12.6" customHeight="1" x14ac:dyDescent="0.2">
      <c r="A27" s="25" t="s">
        <v>24</v>
      </c>
      <c r="B27" s="22">
        <v>6778688.0443294179</v>
      </c>
      <c r="C27" s="22">
        <v>7144002.3757382696</v>
      </c>
      <c r="D27" s="22">
        <v>7264780.1313955793</v>
      </c>
      <c r="E27" s="22">
        <v>7089657.1637135837</v>
      </c>
      <c r="F27" s="20">
        <f t="shared" si="2"/>
        <v>104.58745287215719</v>
      </c>
      <c r="G27" s="20">
        <f t="shared" si="3"/>
        <v>97.589425082182714</v>
      </c>
    </row>
    <row r="28" spans="1:7" ht="24" x14ac:dyDescent="0.25">
      <c r="A28" s="32" t="s">
        <v>44</v>
      </c>
      <c r="B28" s="29">
        <f>SUM(B29)</f>
        <v>273408.89</v>
      </c>
      <c r="C28" s="29">
        <f t="shared" ref="C28:E28" si="12">SUM(C29)</f>
        <v>995421.06310969533</v>
      </c>
      <c r="D28" s="29">
        <f t="shared" si="12"/>
        <v>995421.06310969533</v>
      </c>
      <c r="E28" s="29">
        <f t="shared" si="12"/>
        <v>995187.65</v>
      </c>
      <c r="F28" s="20">
        <f t="shared" si="2"/>
        <v>363.99242541089285</v>
      </c>
      <c r="G28" s="20">
        <f t="shared" si="3"/>
        <v>99.976551319000009</v>
      </c>
    </row>
    <row r="29" spans="1:7" ht="20.399999999999999" x14ac:dyDescent="0.2">
      <c r="A29" s="27" t="s">
        <v>45</v>
      </c>
      <c r="B29" s="24">
        <f>SUM(B30:B31)</f>
        <v>273408.89</v>
      </c>
      <c r="C29" s="24">
        <f t="shared" ref="C29:E29" si="13">SUM(C30:C31)</f>
        <v>995421.06310969533</v>
      </c>
      <c r="D29" s="24">
        <f t="shared" si="13"/>
        <v>995421.06310969533</v>
      </c>
      <c r="E29" s="24">
        <f t="shared" si="13"/>
        <v>995187.65</v>
      </c>
      <c r="F29" s="20">
        <f t="shared" si="2"/>
        <v>363.99242541089285</v>
      </c>
      <c r="G29" s="20">
        <f t="shared" si="3"/>
        <v>99.976551319000009</v>
      </c>
    </row>
    <row r="30" spans="1:7" ht="12.6" customHeight="1" x14ac:dyDescent="0.2">
      <c r="A30" s="28" t="s">
        <v>46</v>
      </c>
      <c r="B30" s="22">
        <v>147189.59</v>
      </c>
      <c r="C30" s="22">
        <v>163419.73588161124</v>
      </c>
      <c r="D30" s="22">
        <v>168557.96668657509</v>
      </c>
      <c r="E30" s="22">
        <v>163419.74</v>
      </c>
      <c r="F30" s="20">
        <f t="shared" si="2"/>
        <v>111.02669692877056</v>
      </c>
      <c r="G30" s="20">
        <f t="shared" si="3"/>
        <v>96.951655986614156</v>
      </c>
    </row>
    <row r="31" spans="1:7" ht="20.399999999999999" x14ac:dyDescent="0.2">
      <c r="A31" s="28" t="s">
        <v>47</v>
      </c>
      <c r="B31" s="22">
        <v>126219.3</v>
      </c>
      <c r="C31" s="22">
        <v>832001.32722808409</v>
      </c>
      <c r="D31" s="22">
        <v>826863.09642312024</v>
      </c>
      <c r="E31" s="22">
        <v>831767.91</v>
      </c>
      <c r="F31" s="20">
        <f t="shared" si="2"/>
        <v>658.98631191901723</v>
      </c>
      <c r="G31" s="20">
        <f t="shared" si="3"/>
        <v>100.59318327279294</v>
      </c>
    </row>
    <row r="32" spans="1:7" s="75" customFormat="1" ht="12" x14ac:dyDescent="0.25">
      <c r="A32" s="32" t="s">
        <v>103</v>
      </c>
      <c r="B32" s="24">
        <f>SUM(B33)</f>
        <v>28.75</v>
      </c>
      <c r="C32" s="22"/>
      <c r="D32" s="22"/>
      <c r="E32" s="22"/>
      <c r="F32" s="20"/>
      <c r="G32" s="20"/>
    </row>
    <row r="33" spans="1:7" s="75" customFormat="1" x14ac:dyDescent="0.2">
      <c r="A33" s="81" t="s">
        <v>40</v>
      </c>
      <c r="B33" s="22">
        <v>28.75</v>
      </c>
      <c r="C33" s="22"/>
      <c r="D33" s="22"/>
      <c r="E33" s="22"/>
      <c r="F33" s="20"/>
      <c r="G33" s="20"/>
    </row>
    <row r="34" spans="1:7" ht="17.399999999999999" customHeight="1" x14ac:dyDescent="0.25">
      <c r="A34" s="32" t="s">
        <v>48</v>
      </c>
      <c r="B34" s="29">
        <f>+B35</f>
        <v>39589.089999999997</v>
      </c>
      <c r="C34" s="29">
        <f t="shared" ref="C34:E34" si="14">+C35</f>
        <v>36542.172672373745</v>
      </c>
      <c r="D34" s="29">
        <f t="shared" si="14"/>
        <v>36542.172672373745</v>
      </c>
      <c r="E34" s="29">
        <f t="shared" si="14"/>
        <v>36542.172672373745</v>
      </c>
      <c r="F34" s="20">
        <f t="shared" si="2"/>
        <v>92.3036439392109</v>
      </c>
      <c r="G34" s="20">
        <f t="shared" si="3"/>
        <v>100</v>
      </c>
    </row>
    <row r="35" spans="1:7" ht="12.6" customHeight="1" x14ac:dyDescent="0.2">
      <c r="A35" s="21" t="s">
        <v>40</v>
      </c>
      <c r="B35" s="22">
        <v>39589.089999999997</v>
      </c>
      <c r="C35" s="22">
        <v>36542.172672373745</v>
      </c>
      <c r="D35" s="22">
        <v>36542.172672373745</v>
      </c>
      <c r="E35" s="22">
        <v>36542.172672373745</v>
      </c>
      <c r="F35" s="20">
        <f t="shared" si="2"/>
        <v>92.3036439392109</v>
      </c>
      <c r="G35" s="20">
        <f t="shared" si="3"/>
        <v>100</v>
      </c>
    </row>
    <row r="36" spans="1:7" ht="17.399999999999999" customHeight="1" x14ac:dyDescent="0.25">
      <c r="A36" s="32" t="s">
        <v>49</v>
      </c>
      <c r="B36" s="29">
        <v>394379.5</v>
      </c>
      <c r="C36" s="29">
        <f t="shared" ref="C36:E36" si="15">+C37+C39+C41</f>
        <v>703637.66142411565</v>
      </c>
      <c r="D36" s="29">
        <f t="shared" si="15"/>
        <v>703637.66142411565</v>
      </c>
      <c r="E36" s="29">
        <f t="shared" si="15"/>
        <v>634399.46778153826</v>
      </c>
      <c r="F36" s="20">
        <f t="shared" si="2"/>
        <v>160.86015317265179</v>
      </c>
      <c r="G36" s="20">
        <f t="shared" si="3"/>
        <v>90.159964788916511</v>
      </c>
    </row>
    <row r="37" spans="1:7" ht="12.6" customHeight="1" x14ac:dyDescent="0.2">
      <c r="A37" s="23" t="s">
        <v>2</v>
      </c>
      <c r="B37" s="24">
        <f>SUM(B38)</f>
        <v>0</v>
      </c>
      <c r="C37" s="24">
        <f t="shared" ref="C37:E37" si="16">SUM(C38)</f>
        <v>0</v>
      </c>
      <c r="D37" s="24">
        <f t="shared" si="16"/>
        <v>0</v>
      </c>
      <c r="E37" s="24">
        <f t="shared" si="16"/>
        <v>0</v>
      </c>
      <c r="F37" s="20" t="e">
        <f t="shared" si="2"/>
        <v>#DIV/0!</v>
      </c>
      <c r="G37" s="20" t="e">
        <f t="shared" si="3"/>
        <v>#DIV/0!</v>
      </c>
    </row>
    <row r="38" spans="1:7" ht="12.6" customHeight="1" x14ac:dyDescent="0.2">
      <c r="A38" s="25" t="s">
        <v>3</v>
      </c>
      <c r="B38" s="22">
        <v>0</v>
      </c>
      <c r="C38" s="26">
        <v>0</v>
      </c>
      <c r="D38" s="26">
        <v>0</v>
      </c>
      <c r="E38" s="26">
        <v>0</v>
      </c>
      <c r="F38" s="20" t="e">
        <f t="shared" si="2"/>
        <v>#DIV/0!</v>
      </c>
      <c r="G38" s="20" t="e">
        <f t="shared" si="3"/>
        <v>#DIV/0!</v>
      </c>
    </row>
    <row r="39" spans="1:7" ht="12.6" customHeight="1" x14ac:dyDescent="0.2">
      <c r="A39" s="23" t="s">
        <v>4</v>
      </c>
      <c r="B39" s="24">
        <f>SUM(B40)</f>
        <v>269896.29570641712</v>
      </c>
      <c r="C39" s="24">
        <f t="shared" ref="C39:E39" si="17">SUM(C40)</f>
        <v>262791.16066095955</v>
      </c>
      <c r="D39" s="24">
        <f t="shared" si="17"/>
        <v>262791.16066095955</v>
      </c>
      <c r="E39" s="24">
        <f t="shared" si="17"/>
        <v>255763.03669785653</v>
      </c>
      <c r="F39" s="20">
        <f t="shared" si="2"/>
        <v>94.763448319448514</v>
      </c>
      <c r="G39" s="20">
        <f t="shared" si="3"/>
        <v>97.325585858585868</v>
      </c>
    </row>
    <row r="40" spans="1:7" ht="12.6" customHeight="1" x14ac:dyDescent="0.2">
      <c r="A40" s="25" t="s">
        <v>5</v>
      </c>
      <c r="B40" s="22">
        <v>269896.29570641712</v>
      </c>
      <c r="C40" s="22">
        <v>262791.16066095955</v>
      </c>
      <c r="D40" s="22">
        <v>262791.16066095955</v>
      </c>
      <c r="E40" s="22">
        <v>255763.03669785653</v>
      </c>
      <c r="F40" s="20">
        <f t="shared" si="2"/>
        <v>94.763448319448514</v>
      </c>
      <c r="G40" s="20">
        <f t="shared" si="3"/>
        <v>97.325585858585868</v>
      </c>
    </row>
    <row r="41" spans="1:7" ht="16.2" customHeight="1" x14ac:dyDescent="0.2">
      <c r="A41" s="23" t="s">
        <v>6</v>
      </c>
      <c r="B41" s="24">
        <f>SUM(B42:B43)</f>
        <v>124483.20260136704</v>
      </c>
      <c r="C41" s="24">
        <f t="shared" ref="C41:E41" si="18">SUM(C42:C43)</f>
        <v>440846.5007631561</v>
      </c>
      <c r="D41" s="24">
        <f t="shared" si="18"/>
        <v>440846.5007631561</v>
      </c>
      <c r="E41" s="24">
        <f t="shared" si="18"/>
        <v>378636.4310836817</v>
      </c>
      <c r="F41" s="20">
        <f t="shared" si="2"/>
        <v>304.16668528057585</v>
      </c>
      <c r="G41" s="20">
        <f t="shared" si="3"/>
        <v>85.888496433161748</v>
      </c>
    </row>
    <row r="42" spans="1:7" ht="15.6" customHeight="1" x14ac:dyDescent="0.2">
      <c r="A42" s="25" t="s">
        <v>7</v>
      </c>
      <c r="B42" s="22">
        <v>121830.86203464065</v>
      </c>
      <c r="C42" s="22">
        <v>440846.5007631561</v>
      </c>
      <c r="D42" s="22">
        <v>440846.5007631561</v>
      </c>
      <c r="E42" s="22">
        <v>378636.4310836817</v>
      </c>
      <c r="F42" s="20">
        <f t="shared" si="2"/>
        <v>310.78860049108289</v>
      </c>
      <c r="G42" s="20">
        <f t="shared" si="3"/>
        <v>85.888496433161748</v>
      </c>
    </row>
    <row r="43" spans="1:7" ht="20.399999999999999" x14ac:dyDescent="0.2">
      <c r="A43" s="25" t="s">
        <v>8</v>
      </c>
      <c r="B43" s="22">
        <v>2652.3405667263919</v>
      </c>
      <c r="C43" s="26">
        <v>0</v>
      </c>
      <c r="D43" s="26">
        <v>0</v>
      </c>
      <c r="E43" s="26">
        <v>0</v>
      </c>
      <c r="F43" s="20">
        <f t="shared" si="2"/>
        <v>0</v>
      </c>
      <c r="G43" s="20" t="e">
        <f t="shared" si="3"/>
        <v>#DIV/0!</v>
      </c>
    </row>
    <row r="44" spans="1:7" ht="24" x14ac:dyDescent="0.25">
      <c r="A44" s="32" t="s">
        <v>50</v>
      </c>
      <c r="B44" s="29">
        <v>117099.97</v>
      </c>
      <c r="C44" s="29">
        <f t="shared" ref="C44:E45" si="19">SUM(C45)</f>
        <v>164580.63308779613</v>
      </c>
      <c r="D44" s="29">
        <f t="shared" si="19"/>
        <v>164580.63308779613</v>
      </c>
      <c r="E44" s="29">
        <f t="shared" si="19"/>
        <v>102573.47667396642</v>
      </c>
      <c r="F44" s="20">
        <f t="shared" si="2"/>
        <v>87.594793298381219</v>
      </c>
      <c r="G44" s="20">
        <f t="shared" si="3"/>
        <v>62.32414759229188</v>
      </c>
    </row>
    <row r="45" spans="1:7" ht="12.6" customHeight="1" x14ac:dyDescent="0.2">
      <c r="A45" s="23" t="s">
        <v>9</v>
      </c>
      <c r="B45" s="24">
        <f>SUM(B46)</f>
        <v>117099.96947375406</v>
      </c>
      <c r="C45" s="24">
        <f t="shared" si="19"/>
        <v>164580.63308779613</v>
      </c>
      <c r="D45" s="24">
        <f t="shared" si="19"/>
        <v>164580.63308779613</v>
      </c>
      <c r="E45" s="24">
        <f t="shared" si="19"/>
        <v>102573.47667396642</v>
      </c>
      <c r="F45" s="20">
        <f t="shared" si="2"/>
        <v>87.594793692031232</v>
      </c>
      <c r="G45" s="20">
        <f t="shared" si="3"/>
        <v>62.32414759229188</v>
      </c>
    </row>
    <row r="46" spans="1:7" ht="12.6" customHeight="1" x14ac:dyDescent="0.2">
      <c r="A46" s="25" t="s">
        <v>10</v>
      </c>
      <c r="B46" s="22">
        <v>117099.96947375406</v>
      </c>
      <c r="C46" s="22">
        <v>164580.63308779613</v>
      </c>
      <c r="D46" s="22">
        <v>164580.63308779613</v>
      </c>
      <c r="E46" s="22">
        <v>102573.47667396642</v>
      </c>
      <c r="F46" s="20">
        <f t="shared" si="2"/>
        <v>87.594793692031232</v>
      </c>
      <c r="G46" s="20">
        <f t="shared" si="3"/>
        <v>62.32414759229188</v>
      </c>
    </row>
    <row r="47" spans="1:7" ht="16.8" customHeight="1" x14ac:dyDescent="0.25">
      <c r="A47" s="32" t="s">
        <v>51</v>
      </c>
      <c r="B47" s="29">
        <f>+B48</f>
        <v>2695.5</v>
      </c>
      <c r="C47" s="29">
        <f t="shared" ref="C47:E47" si="20">+C48</f>
        <v>16192.182626584377</v>
      </c>
      <c r="D47" s="29">
        <f t="shared" si="20"/>
        <v>16192.182626584377</v>
      </c>
      <c r="E47" s="29">
        <f t="shared" si="20"/>
        <v>16121.673634614108</v>
      </c>
      <c r="F47" s="20">
        <f t="shared" si="2"/>
        <v>598.09584992076077</v>
      </c>
      <c r="G47" s="20">
        <f t="shared" si="3"/>
        <v>99.564549180327873</v>
      </c>
    </row>
    <row r="48" spans="1:7" ht="20.399999999999999" x14ac:dyDescent="0.2">
      <c r="A48" s="23" t="s">
        <v>20</v>
      </c>
      <c r="B48" s="24">
        <f>SUM(B49:B50)</f>
        <v>2695.5</v>
      </c>
      <c r="C48" s="24">
        <f t="shared" ref="C48:E48" si="21">SUM(C49:C50)</f>
        <v>16192.182626584377</v>
      </c>
      <c r="D48" s="24">
        <f t="shared" si="21"/>
        <v>16192.182626584377</v>
      </c>
      <c r="E48" s="24">
        <f t="shared" si="21"/>
        <v>16121.673634614108</v>
      </c>
      <c r="F48" s="20">
        <f t="shared" si="2"/>
        <v>598.09584992076077</v>
      </c>
      <c r="G48" s="20">
        <f t="shared" si="3"/>
        <v>99.564549180327873</v>
      </c>
    </row>
    <row r="49" spans="1:7" ht="12.6" customHeight="1" x14ac:dyDescent="0.2">
      <c r="A49" s="25" t="s">
        <v>21</v>
      </c>
      <c r="B49" s="22">
        <v>0</v>
      </c>
      <c r="C49" s="26">
        <v>0</v>
      </c>
      <c r="D49" s="26">
        <v>0</v>
      </c>
      <c r="E49" s="26">
        <v>0</v>
      </c>
      <c r="F49" s="20" t="e">
        <f t="shared" si="2"/>
        <v>#DIV/0!</v>
      </c>
      <c r="G49" s="20" t="e">
        <f t="shared" si="3"/>
        <v>#DIV/0!</v>
      </c>
    </row>
    <row r="50" spans="1:7" ht="12.6" customHeight="1" x14ac:dyDescent="0.2">
      <c r="A50" s="25" t="s">
        <v>22</v>
      </c>
      <c r="B50" s="22">
        <v>2695.5</v>
      </c>
      <c r="C50" s="22">
        <v>16192.182626584377</v>
      </c>
      <c r="D50" s="22">
        <v>16192.182626584377</v>
      </c>
      <c r="E50" s="22">
        <v>16121.673634614108</v>
      </c>
      <c r="F50" s="20">
        <f t="shared" si="2"/>
        <v>598.09584992076077</v>
      </c>
      <c r="G50" s="20">
        <f t="shared" si="3"/>
        <v>99.564549180327873</v>
      </c>
    </row>
    <row r="51" spans="1:7" ht="25.2" customHeight="1" x14ac:dyDescent="0.25">
      <c r="A51" s="32" t="s">
        <v>52</v>
      </c>
      <c r="B51" s="29">
        <f>+B52+B54</f>
        <v>46886.74</v>
      </c>
      <c r="C51" s="29">
        <f t="shared" ref="C51:E51" si="22">+C52+C54</f>
        <v>15156.944720950294</v>
      </c>
      <c r="D51" s="29">
        <f t="shared" si="22"/>
        <v>15156.944720950294</v>
      </c>
      <c r="E51" s="29">
        <f t="shared" si="22"/>
        <v>14747.769593204594</v>
      </c>
      <c r="F51" s="20">
        <f t="shared" si="2"/>
        <v>31.454030698667886</v>
      </c>
      <c r="G51" s="20">
        <f t="shared" si="3"/>
        <v>97.300411558669026</v>
      </c>
    </row>
    <row r="52" spans="1:7" ht="12.6" customHeight="1" x14ac:dyDescent="0.2">
      <c r="A52" s="23" t="s">
        <v>16</v>
      </c>
      <c r="B52" s="24">
        <f>SUM(B53)</f>
        <v>46886.74</v>
      </c>
      <c r="C52" s="24">
        <f t="shared" ref="C52:E52" si="23">SUM(C53)</f>
        <v>13272.280841462605</v>
      </c>
      <c r="D52" s="24">
        <f t="shared" si="23"/>
        <v>13272.280841462605</v>
      </c>
      <c r="E52" s="24">
        <f t="shared" si="23"/>
        <v>12863.105713716903</v>
      </c>
      <c r="F52" s="20">
        <f t="shared" si="2"/>
        <v>27.434421147038378</v>
      </c>
      <c r="G52" s="20">
        <f t="shared" si="3"/>
        <v>96.91707000000001</v>
      </c>
    </row>
    <row r="53" spans="1:7" ht="12.6" customHeight="1" x14ac:dyDescent="0.2">
      <c r="A53" s="25" t="s">
        <v>17</v>
      </c>
      <c r="B53" s="22">
        <v>46886.74</v>
      </c>
      <c r="C53" s="22">
        <v>13272.280841462605</v>
      </c>
      <c r="D53" s="22">
        <v>13272.280841462605</v>
      </c>
      <c r="E53" s="22">
        <v>12863.105713716903</v>
      </c>
      <c r="F53" s="20">
        <f t="shared" si="2"/>
        <v>27.434421147038378</v>
      </c>
      <c r="G53" s="20">
        <f t="shared" si="3"/>
        <v>96.91707000000001</v>
      </c>
    </row>
    <row r="54" spans="1:7" ht="12.6" customHeight="1" x14ac:dyDescent="0.2">
      <c r="A54" s="23" t="s">
        <v>70</v>
      </c>
      <c r="B54" s="24">
        <f>SUM(B55)</f>
        <v>0</v>
      </c>
      <c r="C54" s="24">
        <f t="shared" ref="C54:E54" si="24">SUM(C55)</f>
        <v>1884.6638794876899</v>
      </c>
      <c r="D54" s="24">
        <f t="shared" si="24"/>
        <v>1884.6638794876899</v>
      </c>
      <c r="E54" s="24">
        <f t="shared" si="24"/>
        <v>1884.6638794876899</v>
      </c>
      <c r="F54" s="20" t="e">
        <f t="shared" si="2"/>
        <v>#DIV/0!</v>
      </c>
      <c r="G54" s="20">
        <f t="shared" si="3"/>
        <v>100</v>
      </c>
    </row>
    <row r="55" spans="1:7" ht="12.6" customHeight="1" x14ac:dyDescent="0.2">
      <c r="A55" s="25" t="s">
        <v>72</v>
      </c>
      <c r="B55" s="22">
        <v>0</v>
      </c>
      <c r="C55" s="22">
        <v>1884.6638794876899</v>
      </c>
      <c r="D55" s="22">
        <v>1884.6638794876899</v>
      </c>
      <c r="E55" s="22">
        <v>1884.6638794876899</v>
      </c>
      <c r="F55" s="20" t="e">
        <f t="shared" si="2"/>
        <v>#DIV/0!</v>
      </c>
      <c r="G55" s="20">
        <f t="shared" si="3"/>
        <v>100</v>
      </c>
    </row>
    <row r="56" spans="1:7" ht="12.6" customHeight="1" x14ac:dyDescent="0.25">
      <c r="A56" s="32" t="s">
        <v>53</v>
      </c>
      <c r="B56" s="29">
        <f>SUM(B57:B58)</f>
        <v>0</v>
      </c>
      <c r="C56" s="29">
        <f t="shared" ref="C56:E56" si="25">SUM(C57:C58)</f>
        <v>-189193.93722211159</v>
      </c>
      <c r="D56" s="29">
        <f t="shared" si="25"/>
        <v>-189193.93722211159</v>
      </c>
      <c r="E56" s="29">
        <f t="shared" si="25"/>
        <v>-189193.93722211159</v>
      </c>
      <c r="F56" s="20" t="e">
        <f t="shared" si="2"/>
        <v>#DIV/0!</v>
      </c>
      <c r="G56" s="20">
        <f t="shared" si="3"/>
        <v>100</v>
      </c>
    </row>
    <row r="57" spans="1:7" ht="12.6" customHeight="1" x14ac:dyDescent="0.2">
      <c r="A57" s="25" t="s">
        <v>71</v>
      </c>
      <c r="B57" s="22">
        <v>0</v>
      </c>
      <c r="C57" s="22">
        <v>0</v>
      </c>
      <c r="D57" s="22">
        <v>0</v>
      </c>
      <c r="E57" s="22">
        <v>0</v>
      </c>
      <c r="F57" s="20" t="e">
        <f t="shared" si="2"/>
        <v>#DIV/0!</v>
      </c>
      <c r="G57" s="20" t="e">
        <f t="shared" si="3"/>
        <v>#DIV/0!</v>
      </c>
    </row>
    <row r="58" spans="1:7" ht="12.6" customHeight="1" x14ac:dyDescent="0.2">
      <c r="A58" s="25" t="s">
        <v>54</v>
      </c>
      <c r="B58" s="22">
        <v>0</v>
      </c>
      <c r="C58" s="22">
        <v>-189193.93722211159</v>
      </c>
      <c r="D58" s="22">
        <v>-189193.93722211159</v>
      </c>
      <c r="E58" s="22">
        <v>-189193.93722211159</v>
      </c>
      <c r="F58" s="20" t="e">
        <f t="shared" si="2"/>
        <v>#DIV/0!</v>
      </c>
      <c r="G58" s="20">
        <f t="shared" si="3"/>
        <v>100</v>
      </c>
    </row>
    <row r="59" spans="1:7" ht="14.4" customHeight="1" x14ac:dyDescent="0.25">
      <c r="A59" s="32" t="s">
        <v>55</v>
      </c>
      <c r="B59" s="29">
        <f>+B8+B56</f>
        <v>8733214.3980277404</v>
      </c>
      <c r="C59" s="29">
        <f>+C8+C56</f>
        <v>10764682.991572101</v>
      </c>
      <c r="D59" s="29">
        <f>+D8+D56</f>
        <v>10908886.322914591</v>
      </c>
      <c r="E59" s="29">
        <f>+E8+E56</f>
        <v>10416042.046894288</v>
      </c>
      <c r="F59" s="20">
        <f t="shared" si="2"/>
        <v>119.26928129975359</v>
      </c>
      <c r="G59" s="20">
        <f t="shared" si="3"/>
        <v>95.482176077084404</v>
      </c>
    </row>
    <row r="60" spans="1:7" ht="22.5" customHeight="1" x14ac:dyDescent="0.2"/>
    <row r="61" spans="1:7" x14ac:dyDescent="0.2">
      <c r="A61" s="78"/>
      <c r="B61" s="79"/>
      <c r="C61" s="79"/>
      <c r="D61" s="79"/>
    </row>
  </sheetData>
  <mergeCells count="1">
    <mergeCell ref="A61:D6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0"/>
  <sheetViews>
    <sheetView showGridLines="0" topLeftCell="A40" zoomScaleNormal="100" zoomScaleSheetLayoutView="100" workbookViewId="0">
      <selection activeCell="A5" sqref="A5"/>
    </sheetView>
  </sheetViews>
  <sheetFormatPr defaultColWidth="9.109375" defaultRowHeight="11.4" x14ac:dyDescent="0.2"/>
  <cols>
    <col min="1" max="1" width="61.88671875" style="5" customWidth="1"/>
    <col min="2" max="2" width="12.88671875" style="5" customWidth="1"/>
    <col min="3" max="3" width="12.77734375" style="5" customWidth="1"/>
    <col min="4" max="4" width="12.21875" style="5" customWidth="1"/>
    <col min="5" max="5" width="11.88671875" style="5" customWidth="1"/>
    <col min="6" max="6" width="7" style="5" customWidth="1"/>
    <col min="7" max="7" width="6.5546875" style="5" customWidth="1"/>
    <col min="8" max="8" width="9.109375" style="5"/>
    <col min="9" max="9" width="12.88671875" style="5" bestFit="1" customWidth="1"/>
    <col min="10" max="16384" width="9.109375" style="5"/>
  </cols>
  <sheetData>
    <row r="1" spans="1:7" x14ac:dyDescent="0.2">
      <c r="A1" s="4" t="s">
        <v>32</v>
      </c>
    </row>
    <row r="2" spans="1:7" x14ac:dyDescent="0.2">
      <c r="A2" s="6"/>
    </row>
    <row r="3" spans="1:7" x14ac:dyDescent="0.2">
      <c r="A3" s="4" t="s">
        <v>76</v>
      </c>
    </row>
    <row r="4" spans="1:7" ht="18.600000000000001" customHeight="1" x14ac:dyDescent="0.2">
      <c r="A4" s="7" t="s">
        <v>37</v>
      </c>
    </row>
    <row r="5" spans="1:7" ht="19.8" customHeight="1" x14ac:dyDescent="0.2">
      <c r="A5" s="14" t="s">
        <v>0</v>
      </c>
      <c r="B5" s="14" t="s">
        <v>33</v>
      </c>
      <c r="C5" s="14" t="s">
        <v>66</v>
      </c>
      <c r="D5" s="14" t="s">
        <v>67</v>
      </c>
      <c r="E5" s="14" t="s">
        <v>68</v>
      </c>
      <c r="F5" s="14" t="s">
        <v>69</v>
      </c>
      <c r="G5" s="14" t="s">
        <v>69</v>
      </c>
    </row>
    <row r="6" spans="1:7" ht="9.75" customHeight="1" x14ac:dyDescent="0.2">
      <c r="A6" s="9">
        <v>1</v>
      </c>
      <c r="B6" s="19">
        <v>2</v>
      </c>
      <c r="C6" s="9">
        <v>3</v>
      </c>
      <c r="D6" s="9">
        <v>4</v>
      </c>
      <c r="E6" s="9">
        <v>5</v>
      </c>
      <c r="F6" s="9" t="s">
        <v>31</v>
      </c>
      <c r="G6" s="9" t="s">
        <v>30</v>
      </c>
    </row>
    <row r="7" spans="1:7" ht="13.2" x14ac:dyDescent="0.25">
      <c r="A7" s="32" t="s">
        <v>39</v>
      </c>
      <c r="B7" s="37"/>
      <c r="C7" s="37"/>
      <c r="D7" s="37"/>
      <c r="E7" s="37"/>
      <c r="F7" s="20"/>
      <c r="G7" s="20"/>
    </row>
    <row r="8" spans="1:7" x14ac:dyDescent="0.2">
      <c r="A8" s="38" t="s">
        <v>56</v>
      </c>
      <c r="B8" s="39">
        <v>2604583.41</v>
      </c>
      <c r="C8" s="39">
        <v>7550000</v>
      </c>
      <c r="D8" s="39">
        <v>7550000</v>
      </c>
      <c r="E8" s="39">
        <v>7550000</v>
      </c>
      <c r="F8" s="40">
        <f t="shared" ref="F8" si="0">E8/B8*100</f>
        <v>289.87361168825072</v>
      </c>
      <c r="G8" s="40">
        <f>E8/D8*100</f>
        <v>100</v>
      </c>
    </row>
    <row r="9" spans="1:7" x14ac:dyDescent="0.2">
      <c r="A9" s="38" t="s">
        <v>57</v>
      </c>
      <c r="B9" s="39">
        <v>2604583.41</v>
      </c>
      <c r="C9" s="39">
        <v>7550000</v>
      </c>
      <c r="D9" s="39">
        <v>7550000</v>
      </c>
      <c r="E9" s="39">
        <v>7550000</v>
      </c>
      <c r="F9" s="40">
        <f t="shared" ref="F9:F56" si="1">E9/B9*100</f>
        <v>289.87361168825072</v>
      </c>
      <c r="G9" s="40">
        <f t="shared" ref="G9:G56" si="2">E9/D9*100</f>
        <v>100</v>
      </c>
    </row>
    <row r="10" spans="1:7" ht="12" x14ac:dyDescent="0.25">
      <c r="A10" s="32" t="s">
        <v>58</v>
      </c>
      <c r="B10" s="29">
        <f t="shared" ref="B10:C10" si="3">B8-B9</f>
        <v>0</v>
      </c>
      <c r="C10" s="29">
        <f t="shared" si="3"/>
        <v>0</v>
      </c>
      <c r="D10" s="29">
        <f t="shared" ref="D10:E10" si="4">D8-D9</f>
        <v>0</v>
      </c>
      <c r="E10" s="29">
        <f t="shared" si="4"/>
        <v>0</v>
      </c>
      <c r="F10" s="40" t="e">
        <f t="shared" si="1"/>
        <v>#DIV/0!</v>
      </c>
      <c r="G10" s="40" t="e">
        <f t="shared" si="2"/>
        <v>#DIV/0!</v>
      </c>
    </row>
    <row r="11" spans="1:7" ht="12" x14ac:dyDescent="0.25">
      <c r="A11" s="32" t="s">
        <v>41</v>
      </c>
      <c r="B11" s="29"/>
      <c r="C11" s="29"/>
      <c r="D11" s="29"/>
      <c r="E11" s="29"/>
      <c r="F11" s="40"/>
      <c r="G11" s="40"/>
    </row>
    <row r="12" spans="1:7" x14ac:dyDescent="0.2">
      <c r="A12" s="38" t="s">
        <v>56</v>
      </c>
      <c r="B12" s="17">
        <v>4096200.35</v>
      </c>
      <c r="C12" s="17">
        <v>3000000</v>
      </c>
      <c r="D12" s="17">
        <v>3000000</v>
      </c>
      <c r="E12" s="17">
        <v>3000000</v>
      </c>
      <c r="F12" s="40">
        <f t="shared" si="1"/>
        <v>73.238605138051909</v>
      </c>
      <c r="G12" s="40">
        <f t="shared" si="2"/>
        <v>100</v>
      </c>
    </row>
    <row r="13" spans="1:7" x14ac:dyDescent="0.2">
      <c r="A13" s="38" t="s">
        <v>57</v>
      </c>
      <c r="B13" s="17">
        <v>4096200.35</v>
      </c>
      <c r="C13" s="17">
        <v>3000000</v>
      </c>
      <c r="D13" s="17">
        <v>3000000</v>
      </c>
      <c r="E13" s="17">
        <v>3000000</v>
      </c>
      <c r="F13" s="40">
        <f t="shared" si="1"/>
        <v>73.238605138051909</v>
      </c>
      <c r="G13" s="40">
        <f t="shared" si="2"/>
        <v>100</v>
      </c>
    </row>
    <row r="14" spans="1:7" ht="12" x14ac:dyDescent="0.25">
      <c r="A14" s="32" t="s">
        <v>58</v>
      </c>
      <c r="B14" s="29">
        <f t="shared" ref="B14:C14" si="5">B12-B13</f>
        <v>0</v>
      </c>
      <c r="C14" s="29">
        <f t="shared" si="5"/>
        <v>0</v>
      </c>
      <c r="D14" s="29">
        <f t="shared" ref="D14:E14" si="6">D12-D13</f>
        <v>0</v>
      </c>
      <c r="E14" s="29">
        <f t="shared" si="6"/>
        <v>0</v>
      </c>
      <c r="F14" s="40" t="e">
        <f t="shared" si="1"/>
        <v>#DIV/0!</v>
      </c>
      <c r="G14" s="40" t="e">
        <f t="shared" si="2"/>
        <v>#DIV/0!</v>
      </c>
    </row>
    <row r="15" spans="1:7" ht="12" x14ac:dyDescent="0.25">
      <c r="A15" s="32" t="s">
        <v>42</v>
      </c>
      <c r="B15" s="29"/>
      <c r="C15" s="29"/>
      <c r="D15" s="29"/>
      <c r="E15" s="29"/>
      <c r="F15" s="40"/>
      <c r="G15" s="40"/>
    </row>
    <row r="16" spans="1:7" x14ac:dyDescent="0.2">
      <c r="A16" s="38" t="s">
        <v>56</v>
      </c>
      <c r="B16" s="17">
        <v>1029682.22</v>
      </c>
      <c r="C16" s="17">
        <v>3432695.24</v>
      </c>
      <c r="D16" s="17">
        <v>3609195.24</v>
      </c>
      <c r="E16" s="17">
        <v>2209564.9900000002</v>
      </c>
      <c r="F16" s="40">
        <f t="shared" si="1"/>
        <v>214.58707813756365</v>
      </c>
      <c r="G16" s="40">
        <f t="shared" si="2"/>
        <v>61.220434004562193</v>
      </c>
    </row>
    <row r="17" spans="1:9" x14ac:dyDescent="0.2">
      <c r="A17" s="38" t="s">
        <v>57</v>
      </c>
      <c r="B17" s="17">
        <v>1535604.16</v>
      </c>
      <c r="C17" s="17">
        <v>2869396</v>
      </c>
      <c r="D17" s="17">
        <v>3045896</v>
      </c>
      <c r="E17" s="17">
        <v>1205003.07</v>
      </c>
      <c r="F17" s="40">
        <f t="shared" si="1"/>
        <v>78.47094331914289</v>
      </c>
      <c r="G17" s="40">
        <f t="shared" si="2"/>
        <v>39.561530334587921</v>
      </c>
      <c r="I17" s="18"/>
    </row>
    <row r="18" spans="1:9" x14ac:dyDescent="0.2">
      <c r="A18" s="38" t="s">
        <v>59</v>
      </c>
      <c r="B18" s="17"/>
      <c r="C18" s="17"/>
      <c r="D18" s="17"/>
      <c r="E18" s="17"/>
      <c r="F18" s="40" t="e">
        <f t="shared" si="1"/>
        <v>#DIV/0!</v>
      </c>
      <c r="G18" s="40" t="e">
        <f t="shared" si="2"/>
        <v>#DIV/0!</v>
      </c>
    </row>
    <row r="19" spans="1:9" ht="12" x14ac:dyDescent="0.25">
      <c r="A19" s="32" t="s">
        <v>58</v>
      </c>
      <c r="B19" s="29">
        <f t="shared" ref="B19:C19" si="7">B16-B17</f>
        <v>-505921.93999999994</v>
      </c>
      <c r="C19" s="29">
        <f t="shared" si="7"/>
        <v>563299.24000000022</v>
      </c>
      <c r="D19" s="29">
        <f t="shared" ref="D19:E19" si="8">D16-D17</f>
        <v>563299.24000000022</v>
      </c>
      <c r="E19" s="29">
        <f t="shared" si="8"/>
        <v>1004561.9200000002</v>
      </c>
      <c r="F19" s="40">
        <f t="shared" si="1"/>
        <v>-198.56065542443173</v>
      </c>
      <c r="G19" s="40">
        <f t="shared" si="2"/>
        <v>178.33539416811567</v>
      </c>
    </row>
    <row r="20" spans="1:9" ht="12" x14ac:dyDescent="0.25">
      <c r="A20" s="32" t="s">
        <v>81</v>
      </c>
      <c r="B20" s="29"/>
      <c r="C20" s="29"/>
      <c r="D20" s="29"/>
      <c r="E20" s="29"/>
      <c r="F20" s="40"/>
      <c r="G20" s="40"/>
    </row>
    <row r="21" spans="1:9" x14ac:dyDescent="0.2">
      <c r="A21" s="38" t="s">
        <v>56</v>
      </c>
      <c r="B21" s="17">
        <v>44264.68</v>
      </c>
      <c r="C21" s="17"/>
      <c r="D21" s="17"/>
      <c r="E21" s="17"/>
      <c r="F21" s="40">
        <f t="shared" ref="F21:F23" si="9">E21/B21*100</f>
        <v>0</v>
      </c>
      <c r="G21" s="40" t="e">
        <f t="shared" ref="G21:G23" si="10">E21/D21*100</f>
        <v>#DIV/0!</v>
      </c>
    </row>
    <row r="22" spans="1:9" x14ac:dyDescent="0.2">
      <c r="A22" s="38" t="s">
        <v>57</v>
      </c>
      <c r="B22" s="17">
        <v>44264.68</v>
      </c>
      <c r="C22" s="17"/>
      <c r="D22" s="17"/>
      <c r="E22" s="17"/>
      <c r="F22" s="40">
        <f t="shared" si="9"/>
        <v>0</v>
      </c>
      <c r="G22" s="40" t="e">
        <f t="shared" si="10"/>
        <v>#DIV/0!</v>
      </c>
    </row>
    <row r="23" spans="1:9" ht="12" x14ac:dyDescent="0.25">
      <c r="A23" s="32" t="s">
        <v>58</v>
      </c>
      <c r="B23" s="29">
        <f t="shared" ref="B23:E23" si="11">B21-B22</f>
        <v>0</v>
      </c>
      <c r="C23" s="29">
        <f t="shared" si="11"/>
        <v>0</v>
      </c>
      <c r="D23" s="29">
        <f t="shared" si="11"/>
        <v>0</v>
      </c>
      <c r="E23" s="29">
        <f t="shared" si="11"/>
        <v>0</v>
      </c>
      <c r="F23" s="40" t="e">
        <f t="shared" si="9"/>
        <v>#DIV/0!</v>
      </c>
      <c r="G23" s="40" t="e">
        <f t="shared" si="10"/>
        <v>#DIV/0!</v>
      </c>
    </row>
    <row r="24" spans="1:9" ht="12" x14ac:dyDescent="0.25">
      <c r="A24" s="32" t="s">
        <v>43</v>
      </c>
      <c r="B24" s="29"/>
      <c r="C24" s="29"/>
      <c r="D24" s="29"/>
      <c r="E24" s="29"/>
      <c r="F24" s="40"/>
      <c r="G24" s="40"/>
    </row>
    <row r="25" spans="1:9" x14ac:dyDescent="0.2">
      <c r="A25" s="38" t="s">
        <v>56</v>
      </c>
      <c r="B25" s="17">
        <v>51439853.93</v>
      </c>
      <c r="C25" s="41">
        <v>53996172.740000002</v>
      </c>
      <c r="D25" s="17">
        <v>54906172.740000002</v>
      </c>
      <c r="E25" s="17">
        <v>53586708.740000002</v>
      </c>
      <c r="F25" s="40">
        <f t="shared" si="1"/>
        <v>104.17352431233857</v>
      </c>
      <c r="G25" s="40">
        <f t="shared" si="2"/>
        <v>97.596874933810952</v>
      </c>
    </row>
    <row r="26" spans="1:9" x14ac:dyDescent="0.2">
      <c r="A26" s="38" t="s">
        <v>57</v>
      </c>
      <c r="B26" s="17">
        <v>51123283.149999999</v>
      </c>
      <c r="C26" s="17">
        <v>53830416</v>
      </c>
      <c r="D26" s="17">
        <v>54740416</v>
      </c>
      <c r="E26" s="17">
        <v>53420952</v>
      </c>
      <c r="F26" s="40">
        <f t="shared" si="1"/>
        <v>104.49436872678628</v>
      </c>
      <c r="G26" s="40">
        <f t="shared" si="2"/>
        <v>97.589598149930026</v>
      </c>
    </row>
    <row r="27" spans="1:9" x14ac:dyDescent="0.2">
      <c r="A27" s="38" t="s">
        <v>60</v>
      </c>
      <c r="B27" s="17"/>
      <c r="C27" s="17"/>
      <c r="D27" s="17"/>
      <c r="E27" s="17"/>
      <c r="F27" s="40" t="e">
        <f t="shared" si="1"/>
        <v>#DIV/0!</v>
      </c>
      <c r="G27" s="40" t="e">
        <f t="shared" si="2"/>
        <v>#DIV/0!</v>
      </c>
    </row>
    <row r="28" spans="1:9" ht="12" x14ac:dyDescent="0.25">
      <c r="A28" s="32" t="s">
        <v>58</v>
      </c>
      <c r="B28" s="29">
        <f>B25-B26</f>
        <v>316570.78000000119</v>
      </c>
      <c r="C28" s="29">
        <f t="shared" ref="C28" si="12">C25-C26</f>
        <v>165756.74000000209</v>
      </c>
      <c r="D28" s="29">
        <f t="shared" ref="D28:E28" si="13">D25-D26</f>
        <v>165756.74000000209</v>
      </c>
      <c r="E28" s="29">
        <f t="shared" si="13"/>
        <v>165756.74000000209</v>
      </c>
      <c r="F28" s="40">
        <f t="shared" si="1"/>
        <v>52.36008831895397</v>
      </c>
      <c r="G28" s="40">
        <f t="shared" si="2"/>
        <v>100</v>
      </c>
    </row>
    <row r="29" spans="1:9" ht="12" x14ac:dyDescent="0.25">
      <c r="A29" s="32" t="s">
        <v>44</v>
      </c>
      <c r="B29" s="29"/>
      <c r="C29" s="29"/>
      <c r="D29" s="29"/>
      <c r="E29" s="29"/>
      <c r="F29" s="40"/>
      <c r="G29" s="40"/>
    </row>
    <row r="30" spans="1:9" x14ac:dyDescent="0.2">
      <c r="A30" s="38" t="s">
        <v>56</v>
      </c>
      <c r="B30" s="39">
        <v>2059999.25</v>
      </c>
      <c r="C30" s="17">
        <v>7500000</v>
      </c>
      <c r="D30" s="17">
        <v>7500000</v>
      </c>
      <c r="E30" s="17">
        <v>7498241.3300000001</v>
      </c>
      <c r="F30" s="40">
        <f t="shared" si="1"/>
        <v>363.99243009433133</v>
      </c>
      <c r="G30" s="40">
        <f t="shared" si="2"/>
        <v>99.976551066666659</v>
      </c>
    </row>
    <row r="31" spans="1:9" x14ac:dyDescent="0.2">
      <c r="A31" s="38" t="s">
        <v>57</v>
      </c>
      <c r="B31" s="39">
        <v>2059999.25</v>
      </c>
      <c r="C31" s="17">
        <v>7500000</v>
      </c>
      <c r="D31" s="17">
        <v>7500000</v>
      </c>
      <c r="E31" s="17">
        <v>7498241.3300000001</v>
      </c>
      <c r="F31" s="40">
        <f t="shared" si="1"/>
        <v>363.99243009433133</v>
      </c>
      <c r="G31" s="40">
        <f t="shared" si="2"/>
        <v>99.976551066666659</v>
      </c>
    </row>
    <row r="32" spans="1:9" ht="12" x14ac:dyDescent="0.25">
      <c r="A32" s="32" t="s">
        <v>58</v>
      </c>
      <c r="B32" s="31">
        <f>B30-B31</f>
        <v>0</v>
      </c>
      <c r="C32" s="29">
        <f t="shared" ref="C32" si="14">C30-C31</f>
        <v>0</v>
      </c>
      <c r="D32" s="29">
        <f t="shared" ref="D32:E32" si="15">D30-D31</f>
        <v>0</v>
      </c>
      <c r="E32" s="29">
        <f t="shared" si="15"/>
        <v>0</v>
      </c>
      <c r="F32" s="40" t="e">
        <f t="shared" si="1"/>
        <v>#DIV/0!</v>
      </c>
      <c r="G32" s="40" t="e">
        <f t="shared" si="2"/>
        <v>#DIV/0!</v>
      </c>
    </row>
    <row r="33" spans="1:7" ht="12" x14ac:dyDescent="0.25">
      <c r="A33" s="49" t="s">
        <v>82</v>
      </c>
      <c r="B33" s="31"/>
      <c r="C33" s="29"/>
      <c r="D33" s="29"/>
      <c r="E33" s="29"/>
      <c r="F33" s="40"/>
      <c r="G33" s="40"/>
    </row>
    <row r="34" spans="1:7" ht="12" x14ac:dyDescent="0.25">
      <c r="A34" s="50" t="s">
        <v>56</v>
      </c>
      <c r="B34" s="51">
        <v>216.59</v>
      </c>
      <c r="C34" s="29"/>
      <c r="D34" s="29"/>
      <c r="E34" s="29"/>
      <c r="F34" s="40"/>
      <c r="G34" s="40"/>
    </row>
    <row r="35" spans="1:7" ht="12" x14ac:dyDescent="0.25">
      <c r="A35" s="50" t="s">
        <v>57</v>
      </c>
      <c r="B35" s="52">
        <v>216.59</v>
      </c>
      <c r="C35" s="29"/>
      <c r="D35" s="29"/>
      <c r="E35" s="29"/>
      <c r="F35" s="40"/>
      <c r="G35" s="40"/>
    </row>
    <row r="36" spans="1:7" ht="12" x14ac:dyDescent="0.25">
      <c r="A36" s="49" t="s">
        <v>58</v>
      </c>
      <c r="B36" s="51">
        <f t="shared" ref="B36" si="16">B34-B35</f>
        <v>0</v>
      </c>
      <c r="C36" s="29"/>
      <c r="D36" s="29"/>
      <c r="E36" s="29"/>
      <c r="F36" s="40"/>
      <c r="G36" s="40"/>
    </row>
    <row r="37" spans="1:7" ht="12" x14ac:dyDescent="0.25">
      <c r="A37" s="32" t="s">
        <v>48</v>
      </c>
      <c r="B37" s="29"/>
      <c r="C37" s="29"/>
      <c r="D37" s="29"/>
      <c r="E37" s="29"/>
      <c r="F37" s="40"/>
      <c r="G37" s="40"/>
    </row>
    <row r="38" spans="1:7" x14ac:dyDescent="0.2">
      <c r="A38" s="38" t="s">
        <v>56</v>
      </c>
      <c r="B38" s="17">
        <v>298284</v>
      </c>
      <c r="C38" s="17">
        <v>275327</v>
      </c>
      <c r="D38" s="17">
        <v>275327</v>
      </c>
      <c r="E38" s="17">
        <v>275327</v>
      </c>
      <c r="F38" s="40">
        <f t="shared" si="1"/>
        <v>92.303643507529728</v>
      </c>
      <c r="G38" s="40">
        <f t="shared" si="2"/>
        <v>100</v>
      </c>
    </row>
    <row r="39" spans="1:7" x14ac:dyDescent="0.2">
      <c r="A39" s="38" t="s">
        <v>57</v>
      </c>
      <c r="B39" s="17">
        <v>298284</v>
      </c>
      <c r="C39" s="17">
        <v>275327</v>
      </c>
      <c r="D39" s="17">
        <v>275327</v>
      </c>
      <c r="E39" s="17">
        <v>275327</v>
      </c>
      <c r="F39" s="40">
        <f t="shared" si="1"/>
        <v>92.303643507529728</v>
      </c>
      <c r="G39" s="40">
        <f t="shared" si="2"/>
        <v>100</v>
      </c>
    </row>
    <row r="40" spans="1:7" ht="12" x14ac:dyDescent="0.25">
      <c r="A40" s="32" t="s">
        <v>58</v>
      </c>
      <c r="B40" s="29">
        <f>B38-B39</f>
        <v>0</v>
      </c>
      <c r="C40" s="29">
        <f t="shared" ref="C40" si="17">C38-C39</f>
        <v>0</v>
      </c>
      <c r="D40" s="29">
        <f t="shared" ref="D40:E40" si="18">D38-D39</f>
        <v>0</v>
      </c>
      <c r="E40" s="29">
        <f t="shared" si="18"/>
        <v>0</v>
      </c>
      <c r="F40" s="40" t="e">
        <f t="shared" si="1"/>
        <v>#DIV/0!</v>
      </c>
      <c r="G40" s="40" t="e">
        <f t="shared" si="2"/>
        <v>#DIV/0!</v>
      </c>
    </row>
    <row r="41" spans="1:7" ht="12" x14ac:dyDescent="0.25">
      <c r="A41" s="32" t="s">
        <v>49</v>
      </c>
      <c r="B41" s="29"/>
      <c r="C41" s="29"/>
      <c r="D41" s="29"/>
      <c r="E41" s="29"/>
      <c r="F41" s="40"/>
      <c r="G41" s="40"/>
    </row>
    <row r="42" spans="1:7" x14ac:dyDescent="0.2">
      <c r="A42" s="38" t="s">
        <v>56</v>
      </c>
      <c r="B42" s="17">
        <v>2971452.33</v>
      </c>
      <c r="C42" s="17">
        <v>5301557.96</v>
      </c>
      <c r="D42" s="17">
        <v>5301557.96</v>
      </c>
      <c r="E42" s="17">
        <v>4779882.79</v>
      </c>
      <c r="F42" s="40">
        <f t="shared" si="1"/>
        <v>160.86015386287553</v>
      </c>
      <c r="G42" s="40">
        <f t="shared" si="2"/>
        <v>90.159964788916497</v>
      </c>
    </row>
    <row r="43" spans="1:7" x14ac:dyDescent="0.2">
      <c r="A43" s="38" t="s">
        <v>57</v>
      </c>
      <c r="B43" s="17">
        <v>3344115.77</v>
      </c>
      <c r="C43" s="17">
        <v>4920955</v>
      </c>
      <c r="D43" s="17">
        <v>4920955</v>
      </c>
      <c r="E43" s="17">
        <v>4529724.5999999996</v>
      </c>
      <c r="F43" s="40">
        <f t="shared" si="1"/>
        <v>135.45358209892356</v>
      </c>
      <c r="G43" s="40">
        <f t="shared" si="2"/>
        <v>92.049705798976007</v>
      </c>
    </row>
    <row r="44" spans="1:7" x14ac:dyDescent="0.2">
      <c r="A44" s="38" t="s">
        <v>60</v>
      </c>
      <c r="B44" s="41"/>
      <c r="C44" s="17"/>
      <c r="D44" s="17"/>
      <c r="E44" s="17"/>
      <c r="F44" s="40" t="e">
        <f t="shared" si="1"/>
        <v>#DIV/0!</v>
      </c>
      <c r="G44" s="40" t="e">
        <f t="shared" si="2"/>
        <v>#DIV/0!</v>
      </c>
    </row>
    <row r="45" spans="1:7" ht="12" x14ac:dyDescent="0.25">
      <c r="A45" s="32" t="s">
        <v>58</v>
      </c>
      <c r="B45" s="43">
        <f>B42-B43</f>
        <v>-372663.43999999994</v>
      </c>
      <c r="C45" s="29">
        <f t="shared" ref="C45" si="19">C42-C43</f>
        <v>380602.95999999996</v>
      </c>
      <c r="D45" s="29">
        <f t="shared" ref="D45:E45" si="20">D42-D43</f>
        <v>380602.95999999996</v>
      </c>
      <c r="E45" s="29">
        <f t="shared" si="20"/>
        <v>250158.19000000041</v>
      </c>
      <c r="F45" s="40">
        <f t="shared" si="1"/>
        <v>-67.127108041508038</v>
      </c>
      <c r="G45" s="40">
        <f t="shared" si="2"/>
        <v>65.726811478292348</v>
      </c>
    </row>
    <row r="46" spans="1:7" ht="12" x14ac:dyDescent="0.25">
      <c r="A46" s="32" t="s">
        <v>50</v>
      </c>
      <c r="B46" s="29"/>
      <c r="C46" s="29"/>
      <c r="D46" s="29"/>
      <c r="E46" s="29"/>
      <c r="F46" s="40"/>
      <c r="G46" s="40"/>
    </row>
    <row r="47" spans="1:7" x14ac:dyDescent="0.2">
      <c r="A47" s="38" t="s">
        <v>56</v>
      </c>
      <c r="B47" s="17">
        <v>882289.72</v>
      </c>
      <c r="C47" s="17">
        <v>1240032.78</v>
      </c>
      <c r="D47" s="17">
        <v>1240032.78</v>
      </c>
      <c r="E47" s="17">
        <v>772839.86</v>
      </c>
      <c r="F47" s="40">
        <f t="shared" si="1"/>
        <v>87.594793692031232</v>
      </c>
      <c r="G47" s="40">
        <f t="shared" si="2"/>
        <v>62.324147592291865</v>
      </c>
    </row>
    <row r="48" spans="1:7" x14ac:dyDescent="0.2">
      <c r="A48" s="38" t="s">
        <v>57</v>
      </c>
      <c r="B48" s="17">
        <v>829073.13</v>
      </c>
      <c r="C48" s="17">
        <v>924210</v>
      </c>
      <c r="D48" s="17">
        <v>924210</v>
      </c>
      <c r="E48" s="17">
        <v>876014.43</v>
      </c>
      <c r="F48" s="40">
        <f t="shared" si="1"/>
        <v>105.66190101951562</v>
      </c>
      <c r="G48" s="40">
        <f t="shared" si="2"/>
        <v>94.785214399324829</v>
      </c>
    </row>
    <row r="49" spans="1:7" x14ac:dyDescent="0.2">
      <c r="A49" s="38" t="s">
        <v>60</v>
      </c>
      <c r="B49" s="17"/>
      <c r="C49" s="17"/>
      <c r="D49" s="17"/>
      <c r="E49" s="17"/>
      <c r="F49" s="40" t="e">
        <f t="shared" si="1"/>
        <v>#DIV/0!</v>
      </c>
      <c r="G49" s="40" t="e">
        <f t="shared" si="2"/>
        <v>#DIV/0!</v>
      </c>
    </row>
    <row r="50" spans="1:7" ht="12" x14ac:dyDescent="0.25">
      <c r="A50" s="32" t="s">
        <v>58</v>
      </c>
      <c r="B50" s="29">
        <f>B47-B48</f>
        <v>53216.589999999967</v>
      </c>
      <c r="C50" s="29">
        <f t="shared" ref="C50:E50" si="21">C47-C48</f>
        <v>315822.78000000003</v>
      </c>
      <c r="D50" s="29">
        <f t="shared" si="21"/>
        <v>315822.78000000003</v>
      </c>
      <c r="E50" s="29">
        <f t="shared" si="21"/>
        <v>-103174.57000000007</v>
      </c>
      <c r="F50" s="40">
        <f t="shared" si="1"/>
        <v>-193.87670273499322</v>
      </c>
      <c r="G50" s="40">
        <f t="shared" si="2"/>
        <v>-32.668501619800843</v>
      </c>
    </row>
    <row r="51" spans="1:7" ht="12" x14ac:dyDescent="0.25">
      <c r="A51" s="32" t="s">
        <v>51</v>
      </c>
      <c r="B51" s="29"/>
      <c r="C51" s="29"/>
      <c r="D51" s="29"/>
      <c r="E51" s="29"/>
      <c r="F51" s="40"/>
      <c r="G51" s="40"/>
    </row>
    <row r="52" spans="1:7" x14ac:dyDescent="0.2">
      <c r="A52" s="38" t="s">
        <v>56</v>
      </c>
      <c r="B52" s="17">
        <v>20309.22</v>
      </c>
      <c r="C52" s="17">
        <v>122000</v>
      </c>
      <c r="D52" s="17">
        <v>122000</v>
      </c>
      <c r="E52" s="17">
        <v>121468.75</v>
      </c>
      <c r="F52" s="40">
        <f t="shared" si="1"/>
        <v>598.09657879524661</v>
      </c>
      <c r="G52" s="40">
        <f t="shared" si="2"/>
        <v>99.564549180327873</v>
      </c>
    </row>
    <row r="53" spans="1:7" x14ac:dyDescent="0.2">
      <c r="A53" s="38" t="s">
        <v>57</v>
      </c>
      <c r="B53" s="17">
        <v>20309.22</v>
      </c>
      <c r="C53" s="17">
        <v>122000</v>
      </c>
      <c r="D53" s="17">
        <v>122000</v>
      </c>
      <c r="E53" s="44">
        <v>121468.75</v>
      </c>
      <c r="F53" s="40">
        <f t="shared" si="1"/>
        <v>598.09657879524661</v>
      </c>
      <c r="G53" s="40">
        <f t="shared" si="2"/>
        <v>99.564549180327873</v>
      </c>
    </row>
    <row r="54" spans="1:7" ht="12" x14ac:dyDescent="0.25">
      <c r="A54" s="32" t="s">
        <v>58</v>
      </c>
      <c r="B54" s="29">
        <f>B52-B53</f>
        <v>0</v>
      </c>
      <c r="C54" s="29">
        <f t="shared" ref="C54" si="22">C52-C53</f>
        <v>0</v>
      </c>
      <c r="D54" s="29">
        <f t="shared" ref="D54:E54" si="23">D52-D53</f>
        <v>0</v>
      </c>
      <c r="E54" s="29">
        <f t="shared" si="23"/>
        <v>0</v>
      </c>
      <c r="F54" s="40" t="e">
        <f t="shared" si="1"/>
        <v>#DIV/0!</v>
      </c>
      <c r="G54" s="40" t="e">
        <f t="shared" si="2"/>
        <v>#DIV/0!</v>
      </c>
    </row>
    <row r="55" spans="1:7" ht="24" x14ac:dyDescent="0.25">
      <c r="A55" s="32" t="s">
        <v>52</v>
      </c>
      <c r="B55" s="29"/>
      <c r="C55" s="29"/>
      <c r="D55" s="29"/>
      <c r="E55" s="29"/>
      <c r="F55" s="40"/>
      <c r="G55" s="40"/>
    </row>
    <row r="56" spans="1:7" x14ac:dyDescent="0.2">
      <c r="A56" s="38" t="s">
        <v>56</v>
      </c>
      <c r="B56" s="17">
        <v>353268.15</v>
      </c>
      <c r="C56" s="17">
        <v>114200</v>
      </c>
      <c r="D56" s="17">
        <v>114200</v>
      </c>
      <c r="E56" s="17">
        <v>111117.07</v>
      </c>
      <c r="F56" s="40">
        <f t="shared" si="1"/>
        <v>31.454030033559494</v>
      </c>
      <c r="G56" s="40">
        <f t="shared" si="2"/>
        <v>97.300411558669012</v>
      </c>
    </row>
    <row r="57" spans="1:7" x14ac:dyDescent="0.2">
      <c r="A57" s="38" t="s">
        <v>57</v>
      </c>
      <c r="B57" s="17">
        <v>353268.15</v>
      </c>
      <c r="C57" s="17">
        <v>114200</v>
      </c>
      <c r="D57" s="17">
        <v>114200</v>
      </c>
      <c r="E57" s="17">
        <v>111117.07</v>
      </c>
      <c r="F57" s="40">
        <f t="shared" ref="F57:F67" si="24">E57/B57*100</f>
        <v>31.454030033559494</v>
      </c>
      <c r="G57" s="40">
        <f t="shared" ref="G57:G67" si="25">E57/D57*100</f>
        <v>97.300411558669012</v>
      </c>
    </row>
    <row r="58" spans="1:7" ht="13.95" customHeight="1" x14ac:dyDescent="0.25">
      <c r="A58" s="32" t="s">
        <v>58</v>
      </c>
      <c r="B58" s="29">
        <f>B56-B57</f>
        <v>0</v>
      </c>
      <c r="C58" s="29">
        <f t="shared" ref="C58" si="26">C56-C57</f>
        <v>0</v>
      </c>
      <c r="D58" s="29">
        <f t="shared" ref="D58:E58" si="27">D56-D57</f>
        <v>0</v>
      </c>
      <c r="E58" s="29">
        <f t="shared" si="27"/>
        <v>0</v>
      </c>
      <c r="F58" s="40" t="e">
        <f t="shared" si="24"/>
        <v>#DIV/0!</v>
      </c>
      <c r="G58" s="40" t="e">
        <f t="shared" si="25"/>
        <v>#DIV/0!</v>
      </c>
    </row>
    <row r="59" spans="1:7" ht="12" x14ac:dyDescent="0.25">
      <c r="A59" s="45" t="s">
        <v>53</v>
      </c>
      <c r="B59" s="29">
        <f>SUM(B60:B61)</f>
        <v>0</v>
      </c>
      <c r="C59" s="29">
        <f>SUM(C60:C61)</f>
        <v>0</v>
      </c>
      <c r="D59" s="29">
        <f t="shared" ref="D59:E59" si="28">SUM(D60:D61)</f>
        <v>0</v>
      </c>
      <c r="E59" s="29">
        <f t="shared" si="28"/>
        <v>0</v>
      </c>
      <c r="F59" s="40" t="e">
        <f t="shared" si="24"/>
        <v>#DIV/0!</v>
      </c>
      <c r="G59" s="40" t="e">
        <f t="shared" si="25"/>
        <v>#DIV/0!</v>
      </c>
    </row>
    <row r="60" spans="1:7" ht="12.6" customHeight="1" x14ac:dyDescent="0.2">
      <c r="A60" s="46" t="s">
        <v>61</v>
      </c>
      <c r="B60" s="41"/>
      <c r="C60" s="17"/>
      <c r="D60" s="17"/>
      <c r="E60" s="17"/>
      <c r="F60" s="40" t="e">
        <f t="shared" si="24"/>
        <v>#DIV/0!</v>
      </c>
      <c r="G60" s="40" t="e">
        <f t="shared" si="25"/>
        <v>#DIV/0!</v>
      </c>
    </row>
    <row r="61" spans="1:7" ht="12.6" customHeight="1" x14ac:dyDescent="0.2">
      <c r="A61" s="46" t="s">
        <v>54</v>
      </c>
      <c r="B61" s="41"/>
      <c r="C61" s="17"/>
      <c r="D61" s="17"/>
      <c r="E61" s="17"/>
      <c r="F61" s="40" t="e">
        <f t="shared" si="24"/>
        <v>#DIV/0!</v>
      </c>
      <c r="G61" s="40" t="e">
        <f t="shared" si="25"/>
        <v>#DIV/0!</v>
      </c>
    </row>
    <row r="62" spans="1:7" ht="10.8" customHeight="1" x14ac:dyDescent="0.2">
      <c r="A62" s="46"/>
      <c r="B62" s="17"/>
      <c r="C62" s="47"/>
      <c r="D62" s="47"/>
      <c r="E62" s="47"/>
      <c r="F62" s="40"/>
      <c r="G62" s="40"/>
    </row>
    <row r="63" spans="1:7" ht="12.6" customHeight="1" x14ac:dyDescent="0.25">
      <c r="A63" s="48" t="s">
        <v>38</v>
      </c>
      <c r="B63" s="29">
        <f>B8+B12+B16+B25+B30+B38+B42+B47+B52+B56+B21+B34</f>
        <v>65800403.849999994</v>
      </c>
      <c r="C63" s="29">
        <f t="shared" ref="C63:E63" si="29">C8+C12+C16+C25+C30+C38+C42+C47+C52+C56+C21</f>
        <v>82531985.719999999</v>
      </c>
      <c r="D63" s="29">
        <f t="shared" si="29"/>
        <v>83618485.719999999</v>
      </c>
      <c r="E63" s="29">
        <f t="shared" si="29"/>
        <v>79905150.530000001</v>
      </c>
      <c r="F63" s="40">
        <f t="shared" si="24"/>
        <v>121.43565366582474</v>
      </c>
      <c r="G63" s="40">
        <f t="shared" si="25"/>
        <v>95.559193451033948</v>
      </c>
    </row>
    <row r="64" spans="1:7" ht="12.6" customHeight="1" x14ac:dyDescent="0.25">
      <c r="A64" s="48" t="s">
        <v>62</v>
      </c>
      <c r="B64" s="29">
        <f>B9+B13+B17+B26+B31+B39+B43+B48+B53+B57+B35+B22</f>
        <v>66309201.860000007</v>
      </c>
      <c r="C64" s="29">
        <f>C9+C13+C17+C26+C31+C39+C43+C48+C53+C57</f>
        <v>81106504</v>
      </c>
      <c r="D64" s="29">
        <f t="shared" ref="D64:E64" si="30">D9+D13+D17+D26+D31+D39+D43+D48+D53+D57</f>
        <v>82193004</v>
      </c>
      <c r="E64" s="29">
        <f t="shared" si="30"/>
        <v>78587848.25</v>
      </c>
      <c r="F64" s="40">
        <f t="shared" si="24"/>
        <v>118.51725860903008</v>
      </c>
      <c r="G64" s="40">
        <f t="shared" si="25"/>
        <v>95.613792446374148</v>
      </c>
    </row>
    <row r="65" spans="1:7" ht="12.6" customHeight="1" x14ac:dyDescent="0.25">
      <c r="A65" s="32" t="s">
        <v>60</v>
      </c>
      <c r="B65" s="29">
        <v>-916683.71</v>
      </c>
      <c r="C65" s="29">
        <v>-1425481.72</v>
      </c>
      <c r="D65" s="29">
        <v>-1425481.72</v>
      </c>
      <c r="E65" s="29">
        <v>-1425481.72</v>
      </c>
      <c r="F65" s="40"/>
      <c r="G65" s="40"/>
    </row>
    <row r="66" spans="1:7" ht="12" x14ac:dyDescent="0.25">
      <c r="A66" s="32" t="s">
        <v>63</v>
      </c>
      <c r="B66" s="29">
        <f>B63-B64</f>
        <v>-508798.01000001281</v>
      </c>
      <c r="C66" s="29">
        <f t="shared" ref="C66" si="31">C63-C64</f>
        <v>1425481.7199999988</v>
      </c>
      <c r="D66" s="29">
        <f t="shared" ref="D66:E66" si="32">D63-D64</f>
        <v>1425481.7199999988</v>
      </c>
      <c r="E66" s="29">
        <f t="shared" si="32"/>
        <v>1317302.2800000012</v>
      </c>
      <c r="F66" s="40">
        <f t="shared" si="24"/>
        <v>-258.90476261885692</v>
      </c>
      <c r="G66" s="40">
        <f t="shared" si="25"/>
        <v>92.411025796949701</v>
      </c>
    </row>
    <row r="67" spans="1:7" ht="16.2" customHeight="1" x14ac:dyDescent="0.25">
      <c r="A67" s="32" t="s">
        <v>64</v>
      </c>
      <c r="B67" s="29">
        <f>SUM(B65:B66)</f>
        <v>-1425481.7200000128</v>
      </c>
      <c r="C67" s="29">
        <f t="shared" ref="C67" si="33">SUM(C65:C66)</f>
        <v>0</v>
      </c>
      <c r="D67" s="29">
        <f t="shared" ref="D67" si="34">SUM(D65:D66)</f>
        <v>0</v>
      </c>
      <c r="E67" s="29">
        <f t="shared" ref="E67" si="35">SUM(E65:E66)</f>
        <v>-108179.43999999878</v>
      </c>
      <c r="F67" s="40">
        <f t="shared" si="24"/>
        <v>7.5889742030503067</v>
      </c>
      <c r="G67" s="40" t="e">
        <f t="shared" si="25"/>
        <v>#DIV/0!</v>
      </c>
    </row>
    <row r="68" spans="1:7" x14ac:dyDescent="0.2">
      <c r="A68" s="78"/>
      <c r="B68" s="79"/>
      <c r="C68" s="79"/>
      <c r="D68" s="79"/>
      <c r="E68" s="79"/>
    </row>
    <row r="69" spans="1:7" ht="12" customHeight="1" x14ac:dyDescent="0.2">
      <c r="B69" s="18"/>
    </row>
    <row r="70" spans="1:7" x14ac:dyDescent="0.2">
      <c r="B70" s="18"/>
    </row>
  </sheetData>
  <mergeCells count="1">
    <mergeCell ref="A68:E68"/>
  </mergeCells>
  <pageMargins left="0.74803149606299213" right="0.55118110236220474" top="0.78740157480314965" bottom="0.59055118110236227" header="0.51181102362204722" footer="0.51181102362204722"/>
  <pageSetup paperSize="9" fitToHeight="0" orientation="landscape" verticalDpi="0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4FAC-CC29-48DD-98AD-38C12A278B63}">
  <dimension ref="A1:G70"/>
  <sheetViews>
    <sheetView topLeftCell="A19" workbookViewId="0">
      <selection activeCell="L28" sqref="L28"/>
    </sheetView>
  </sheetViews>
  <sheetFormatPr defaultColWidth="9.109375" defaultRowHeight="11.4" x14ac:dyDescent="0.2"/>
  <cols>
    <col min="1" max="1" width="61.88671875" style="5" customWidth="1"/>
    <col min="2" max="2" width="12.88671875" style="5" customWidth="1"/>
    <col min="3" max="3" width="12.77734375" style="5" customWidth="1"/>
    <col min="4" max="4" width="12.21875" style="5" customWidth="1"/>
    <col min="5" max="5" width="11.88671875" style="5" customWidth="1"/>
    <col min="6" max="6" width="7" style="5" customWidth="1"/>
    <col min="7" max="7" width="6.5546875" style="5" customWidth="1"/>
    <col min="8" max="16384" width="9.109375" style="5"/>
  </cols>
  <sheetData>
    <row r="1" spans="1:7" x14ac:dyDescent="0.2">
      <c r="A1" s="4" t="s">
        <v>32</v>
      </c>
    </row>
    <row r="2" spans="1:7" x14ac:dyDescent="0.2">
      <c r="A2" s="6"/>
    </row>
    <row r="3" spans="1:7" x14ac:dyDescent="0.2">
      <c r="A3" s="4" t="s">
        <v>76</v>
      </c>
    </row>
    <row r="4" spans="1:7" ht="18.600000000000001" customHeight="1" x14ac:dyDescent="0.2">
      <c r="A4" s="7" t="s">
        <v>37</v>
      </c>
    </row>
    <row r="5" spans="1:7" ht="19.8" customHeight="1" x14ac:dyDescent="0.2">
      <c r="A5" s="14" t="s">
        <v>0</v>
      </c>
      <c r="B5" s="14" t="s">
        <v>77</v>
      </c>
      <c r="C5" s="14" t="s">
        <v>78</v>
      </c>
      <c r="D5" s="14" t="s">
        <v>79</v>
      </c>
      <c r="E5" s="14" t="s">
        <v>80</v>
      </c>
      <c r="F5" s="14" t="s">
        <v>69</v>
      </c>
      <c r="G5" s="14" t="s">
        <v>69</v>
      </c>
    </row>
    <row r="6" spans="1:7" ht="9.75" customHeight="1" x14ac:dyDescent="0.2">
      <c r="A6" s="9">
        <v>1</v>
      </c>
      <c r="B6" s="19">
        <v>2</v>
      </c>
      <c r="C6" s="9">
        <v>3</v>
      </c>
      <c r="D6" s="9">
        <v>4</v>
      </c>
      <c r="E6" s="9">
        <v>5</v>
      </c>
      <c r="F6" s="9" t="s">
        <v>31</v>
      </c>
      <c r="G6" s="9" t="s">
        <v>30</v>
      </c>
    </row>
    <row r="7" spans="1:7" ht="13.2" x14ac:dyDescent="0.25">
      <c r="A7" s="32" t="s">
        <v>39</v>
      </c>
      <c r="B7" s="37"/>
      <c r="C7" s="37"/>
      <c r="D7" s="37"/>
      <c r="E7" s="37"/>
      <c r="F7" s="20"/>
      <c r="G7" s="20"/>
    </row>
    <row r="8" spans="1:7" x14ac:dyDescent="0.2">
      <c r="A8" s="38" t="s">
        <v>56</v>
      </c>
      <c r="B8" s="39">
        <v>345687.62</v>
      </c>
      <c r="C8" s="39">
        <v>1002057.2</v>
      </c>
      <c r="D8" s="39">
        <v>1002057.2</v>
      </c>
      <c r="E8" s="39">
        <v>1002057.2</v>
      </c>
      <c r="F8" s="40">
        <f>E8/B8*100</f>
        <v>289.87361479708181</v>
      </c>
      <c r="G8" s="40">
        <f>E8/D8*100</f>
        <v>100</v>
      </c>
    </row>
    <row r="9" spans="1:7" x14ac:dyDescent="0.2">
      <c r="A9" s="38" t="s">
        <v>57</v>
      </c>
      <c r="B9" s="39">
        <v>345687.62</v>
      </c>
      <c r="C9" s="39">
        <v>1002057.2</v>
      </c>
      <c r="D9" s="39">
        <v>1002057.2</v>
      </c>
      <c r="E9" s="39">
        <v>1002057.2</v>
      </c>
      <c r="F9" s="40">
        <f>E9/B9*100</f>
        <v>289.87361479708181</v>
      </c>
      <c r="G9" s="40">
        <f>E9/D9*100</f>
        <v>100</v>
      </c>
    </row>
    <row r="10" spans="1:7" ht="12" x14ac:dyDescent="0.25">
      <c r="A10" s="32" t="s">
        <v>58</v>
      </c>
      <c r="B10" s="29">
        <f t="shared" ref="B10:C10" si="0">B8-B9</f>
        <v>0</v>
      </c>
      <c r="C10" s="29">
        <f t="shared" si="0"/>
        <v>0</v>
      </c>
      <c r="D10" s="29">
        <f t="shared" ref="D10:E10" si="1">D8-D9</f>
        <v>0</v>
      </c>
      <c r="E10" s="29">
        <f t="shared" si="1"/>
        <v>0</v>
      </c>
      <c r="F10" s="40" t="e">
        <f>E10/B10*100</f>
        <v>#DIV/0!</v>
      </c>
      <c r="G10" s="40" t="e">
        <f>E10/D10*100</f>
        <v>#DIV/0!</v>
      </c>
    </row>
    <row r="11" spans="1:7" ht="12" x14ac:dyDescent="0.25">
      <c r="A11" s="32" t="s">
        <v>41</v>
      </c>
      <c r="B11" s="29"/>
      <c r="C11" s="29"/>
      <c r="D11" s="29"/>
      <c r="E11" s="29"/>
      <c r="F11" s="40"/>
      <c r="G11" s="40"/>
    </row>
    <row r="12" spans="1:7" x14ac:dyDescent="0.2">
      <c r="A12" s="38" t="s">
        <v>56</v>
      </c>
      <c r="B12" s="17">
        <v>543659.21</v>
      </c>
      <c r="C12" s="17">
        <v>398168.43</v>
      </c>
      <c r="D12" s="17">
        <v>398168.43</v>
      </c>
      <c r="E12" s="17">
        <v>398168.43</v>
      </c>
      <c r="F12" s="40">
        <f>E12/B12*100</f>
        <v>73.23860658959498</v>
      </c>
      <c r="G12" s="40">
        <f>E12/D12*100</f>
        <v>100</v>
      </c>
    </row>
    <row r="13" spans="1:7" x14ac:dyDescent="0.2">
      <c r="A13" s="38" t="s">
        <v>57</v>
      </c>
      <c r="B13" s="17">
        <v>543659.21</v>
      </c>
      <c r="C13" s="17">
        <v>398168.43</v>
      </c>
      <c r="D13" s="17">
        <v>398168.43</v>
      </c>
      <c r="E13" s="17">
        <v>398168.43</v>
      </c>
      <c r="F13" s="40">
        <f>E13/B13*100</f>
        <v>73.23860658959498</v>
      </c>
      <c r="G13" s="40">
        <f>E13/D13*100</f>
        <v>100</v>
      </c>
    </row>
    <row r="14" spans="1:7" ht="12" x14ac:dyDescent="0.25">
      <c r="A14" s="32" t="s">
        <v>58</v>
      </c>
      <c r="B14" s="29">
        <f t="shared" ref="B14:C14" si="2">B12-B13</f>
        <v>0</v>
      </c>
      <c r="C14" s="29">
        <f t="shared" si="2"/>
        <v>0</v>
      </c>
      <c r="D14" s="29">
        <f t="shared" ref="D14:E14" si="3">D12-D13</f>
        <v>0</v>
      </c>
      <c r="E14" s="29">
        <f t="shared" si="3"/>
        <v>0</v>
      </c>
      <c r="F14" s="40" t="e">
        <f>E14/B14*100</f>
        <v>#DIV/0!</v>
      </c>
      <c r="G14" s="40" t="e">
        <f>E14/D14*100</f>
        <v>#DIV/0!</v>
      </c>
    </row>
    <row r="15" spans="1:7" ht="12" x14ac:dyDescent="0.25">
      <c r="A15" s="32" t="s">
        <v>42</v>
      </c>
      <c r="B15" s="29"/>
      <c r="C15" s="29"/>
      <c r="D15" s="29"/>
      <c r="E15" s="29"/>
      <c r="F15" s="40"/>
      <c r="G15" s="40"/>
    </row>
    <row r="16" spans="1:7" x14ac:dyDescent="0.2">
      <c r="A16" s="38" t="s">
        <v>56</v>
      </c>
      <c r="B16" s="17">
        <v>136662.32</v>
      </c>
      <c r="C16" s="17">
        <v>455596.95</v>
      </c>
      <c r="D16" s="17">
        <v>479022.53</v>
      </c>
      <c r="E16" s="17">
        <v>293259.67</v>
      </c>
      <c r="F16" s="40">
        <f>E16/B16*100</f>
        <v>214.58707125709554</v>
      </c>
      <c r="G16" s="40">
        <f>E16/D16*100</f>
        <v>61.220433619270466</v>
      </c>
    </row>
    <row r="17" spans="1:7" x14ac:dyDescent="0.2">
      <c r="A17" s="38" t="s">
        <v>57</v>
      </c>
      <c r="B17" s="17">
        <v>203809.7</v>
      </c>
      <c r="C17" s="17">
        <v>380834.3</v>
      </c>
      <c r="D17" s="17">
        <v>404259.87</v>
      </c>
      <c r="E17" s="17">
        <v>159931.39000000001</v>
      </c>
      <c r="F17" s="40">
        <f>E17/B17*100</f>
        <v>78.470941275120865</v>
      </c>
      <c r="G17" s="40">
        <f>E17/D17*100</f>
        <v>39.561530062333425</v>
      </c>
    </row>
    <row r="18" spans="1:7" x14ac:dyDescent="0.2">
      <c r="A18" s="38" t="s">
        <v>59</v>
      </c>
      <c r="B18" s="17"/>
      <c r="C18" s="17"/>
      <c r="D18" s="17"/>
      <c r="E18" s="17"/>
      <c r="F18" s="40" t="e">
        <f>E18/B18*100</f>
        <v>#DIV/0!</v>
      </c>
      <c r="G18" s="40" t="e">
        <f>E18/D18*100</f>
        <v>#DIV/0!</v>
      </c>
    </row>
    <row r="19" spans="1:7" ht="12" x14ac:dyDescent="0.25">
      <c r="A19" s="32" t="s">
        <v>58</v>
      </c>
      <c r="B19" s="29">
        <f t="shared" ref="B19:C19" si="4">B16-B17</f>
        <v>-67147.38</v>
      </c>
      <c r="C19" s="29">
        <f t="shared" si="4"/>
        <v>74762.650000000023</v>
      </c>
      <c r="D19" s="29">
        <f t="shared" ref="D19:E19" si="5">D16-D17</f>
        <v>74762.660000000033</v>
      </c>
      <c r="E19" s="29">
        <f t="shared" si="5"/>
        <v>133328.27999999997</v>
      </c>
      <c r="F19" s="40">
        <f>E19/B19*100</f>
        <v>-198.56065865861029</v>
      </c>
      <c r="G19" s="40">
        <f>E19/D19*100</f>
        <v>178.33538828072719</v>
      </c>
    </row>
    <row r="20" spans="1:7" ht="12" x14ac:dyDescent="0.25">
      <c r="A20" s="32" t="s">
        <v>81</v>
      </c>
      <c r="B20" s="29"/>
      <c r="C20" s="29"/>
      <c r="D20" s="29"/>
      <c r="E20" s="29"/>
      <c r="F20" s="40"/>
      <c r="G20" s="40"/>
    </row>
    <row r="21" spans="1:7" x14ac:dyDescent="0.2">
      <c r="A21" s="38" t="s">
        <v>56</v>
      </c>
      <c r="B21" s="17">
        <v>5874.93</v>
      </c>
      <c r="C21" s="17"/>
      <c r="D21" s="17"/>
      <c r="E21" s="17"/>
      <c r="F21" s="40">
        <f>E21/B21*100</f>
        <v>0</v>
      </c>
      <c r="G21" s="40" t="e">
        <f>E21/D21*100</f>
        <v>#DIV/0!</v>
      </c>
    </row>
    <row r="22" spans="1:7" x14ac:dyDescent="0.2">
      <c r="A22" s="38" t="s">
        <v>57</v>
      </c>
      <c r="B22" s="17">
        <v>5874.93</v>
      </c>
      <c r="C22" s="17"/>
      <c r="D22" s="17"/>
      <c r="E22" s="17"/>
      <c r="F22" s="40">
        <f>E22/B22*100</f>
        <v>0</v>
      </c>
      <c r="G22" s="40" t="e">
        <f>E22/D22*100</f>
        <v>#DIV/0!</v>
      </c>
    </row>
    <row r="23" spans="1:7" ht="12" x14ac:dyDescent="0.25">
      <c r="A23" s="32" t="s">
        <v>58</v>
      </c>
      <c r="B23" s="29">
        <f t="shared" ref="B23:C23" si="6">B21-B22</f>
        <v>0</v>
      </c>
      <c r="C23" s="29">
        <f t="shared" si="6"/>
        <v>0</v>
      </c>
      <c r="D23" s="29">
        <f t="shared" ref="D23:E23" si="7">D21-D22</f>
        <v>0</v>
      </c>
      <c r="E23" s="29">
        <f t="shared" si="7"/>
        <v>0</v>
      </c>
      <c r="F23" s="40" t="e">
        <f>E23/B23*100</f>
        <v>#DIV/0!</v>
      </c>
      <c r="G23" s="40" t="e">
        <f>E23/D23*100</f>
        <v>#DIV/0!</v>
      </c>
    </row>
    <row r="24" spans="1:7" ht="12" x14ac:dyDescent="0.25">
      <c r="A24" s="32" t="s">
        <v>43</v>
      </c>
      <c r="B24" s="29"/>
      <c r="C24" s="29"/>
      <c r="D24" s="29"/>
      <c r="E24" s="29"/>
      <c r="F24" s="40"/>
      <c r="G24" s="40"/>
    </row>
    <row r="25" spans="1:7" x14ac:dyDescent="0.2">
      <c r="A25" s="38" t="s">
        <v>56</v>
      </c>
      <c r="B25" s="17">
        <v>6827241.8799999999</v>
      </c>
      <c r="C25" s="41">
        <v>7166523.6900000004</v>
      </c>
      <c r="D25" s="41">
        <v>7287301.4500000002</v>
      </c>
      <c r="E25" s="41">
        <v>7112178.4800000004</v>
      </c>
      <c r="F25" s="40">
        <f>E25/B25*100</f>
        <v>104.17352431638179</v>
      </c>
      <c r="G25" s="40">
        <f>E25/D25*100</f>
        <v>97.59687490353511</v>
      </c>
    </row>
    <row r="26" spans="1:7" x14ac:dyDescent="0.2">
      <c r="A26" s="38" t="s">
        <v>57</v>
      </c>
      <c r="B26" s="17">
        <v>6785225.7199999997</v>
      </c>
      <c r="C26" s="17">
        <v>7144523.9900000002</v>
      </c>
      <c r="D26" s="17">
        <v>7265301.75</v>
      </c>
      <c r="E26" s="17">
        <v>7090178.7800000003</v>
      </c>
      <c r="F26" s="40">
        <f>E26/B26*100</f>
        <v>104.49436868549749</v>
      </c>
      <c r="G26" s="40">
        <f>E26/D26*100</f>
        <v>97.589598119582575</v>
      </c>
    </row>
    <row r="27" spans="1:7" x14ac:dyDescent="0.2">
      <c r="A27" s="38" t="s">
        <v>60</v>
      </c>
      <c r="B27" s="17"/>
      <c r="C27" s="17"/>
      <c r="D27" s="17"/>
      <c r="E27" s="17"/>
      <c r="F27" s="40" t="e">
        <f>E27/B27*100</f>
        <v>#DIV/0!</v>
      </c>
      <c r="G27" s="40" t="e">
        <f>E27/D27*100</f>
        <v>#DIV/0!</v>
      </c>
    </row>
    <row r="28" spans="1:7" ht="12" x14ac:dyDescent="0.25">
      <c r="A28" s="32" t="s">
        <v>58</v>
      </c>
      <c r="B28" s="29">
        <f>B25-B26</f>
        <v>42016.160000000149</v>
      </c>
      <c r="C28" s="29">
        <f t="shared" ref="C28" si="8">C25-C26</f>
        <v>21999.700000000186</v>
      </c>
      <c r="D28" s="29">
        <f t="shared" ref="D28:E28" si="9">D25-D26</f>
        <v>21999.700000000186</v>
      </c>
      <c r="E28" s="29">
        <f t="shared" si="9"/>
        <v>21999.700000000186</v>
      </c>
      <c r="F28" s="40">
        <f>E28/B28*100</f>
        <v>52.360091926535191</v>
      </c>
      <c r="G28" s="40">
        <f>E28/D28*100</f>
        <v>100</v>
      </c>
    </row>
    <row r="29" spans="1:7" ht="12" x14ac:dyDescent="0.25">
      <c r="A29" s="32" t="s">
        <v>44</v>
      </c>
      <c r="B29" s="29"/>
      <c r="C29" s="29"/>
      <c r="D29" s="29"/>
      <c r="E29" s="29"/>
      <c r="F29" s="40"/>
      <c r="G29" s="40"/>
    </row>
    <row r="30" spans="1:7" x14ac:dyDescent="0.2">
      <c r="A30" s="38" t="s">
        <v>56</v>
      </c>
      <c r="B30" s="39">
        <v>273408.89</v>
      </c>
      <c r="C30" s="17">
        <v>995421.06</v>
      </c>
      <c r="D30" s="17">
        <v>995421.06</v>
      </c>
      <c r="E30" s="17">
        <v>995187.65</v>
      </c>
      <c r="F30" s="40">
        <f>E30/B30*100</f>
        <v>363.99242541089285</v>
      </c>
      <c r="G30" s="40">
        <f>E30/D30*100</f>
        <v>99.976551631326743</v>
      </c>
    </row>
    <row r="31" spans="1:7" x14ac:dyDescent="0.2">
      <c r="A31" s="38" t="s">
        <v>57</v>
      </c>
      <c r="B31" s="39">
        <v>273408.89</v>
      </c>
      <c r="C31" s="17">
        <v>995421.06</v>
      </c>
      <c r="D31" s="17">
        <v>995421.06</v>
      </c>
      <c r="E31" s="17">
        <v>995187.65</v>
      </c>
      <c r="F31" s="40">
        <f>E31/B31*100</f>
        <v>363.99242541089285</v>
      </c>
      <c r="G31" s="40">
        <f>E31/D31*100</f>
        <v>99.976551631326743</v>
      </c>
    </row>
    <row r="32" spans="1:7" ht="12" x14ac:dyDescent="0.25">
      <c r="A32" s="32" t="s">
        <v>58</v>
      </c>
      <c r="B32" s="31">
        <f>B30-B31</f>
        <v>0</v>
      </c>
      <c r="C32" s="29">
        <f t="shared" ref="C32" si="10">C30-C31</f>
        <v>0</v>
      </c>
      <c r="D32" s="29">
        <f t="shared" ref="D32:E32" si="11">D30-D31</f>
        <v>0</v>
      </c>
      <c r="E32" s="29">
        <f t="shared" si="11"/>
        <v>0</v>
      </c>
      <c r="F32" s="40" t="e">
        <f>E32/B32*100</f>
        <v>#DIV/0!</v>
      </c>
      <c r="G32" s="40" t="e">
        <f>E32/D32*100</f>
        <v>#DIV/0!</v>
      </c>
    </row>
    <row r="33" spans="1:7" ht="12" x14ac:dyDescent="0.25">
      <c r="A33" s="49" t="s">
        <v>82</v>
      </c>
      <c r="B33" s="31"/>
      <c r="C33" s="29"/>
      <c r="D33" s="29"/>
      <c r="E33" s="29"/>
      <c r="F33" s="40"/>
      <c r="G33" s="40"/>
    </row>
    <row r="34" spans="1:7" ht="12" x14ac:dyDescent="0.25">
      <c r="A34" s="50" t="s">
        <v>56</v>
      </c>
      <c r="B34" s="52">
        <v>28.75</v>
      </c>
      <c r="C34" s="29"/>
      <c r="D34" s="29"/>
      <c r="E34" s="29"/>
      <c r="F34" s="40"/>
      <c r="G34" s="40"/>
    </row>
    <row r="35" spans="1:7" ht="12" x14ac:dyDescent="0.25">
      <c r="A35" s="50" t="s">
        <v>57</v>
      </c>
      <c r="B35" s="52">
        <v>28.75</v>
      </c>
      <c r="C35" s="29"/>
      <c r="D35" s="29"/>
      <c r="E35" s="29"/>
      <c r="F35" s="40"/>
      <c r="G35" s="40"/>
    </row>
    <row r="36" spans="1:7" ht="12" x14ac:dyDescent="0.25">
      <c r="A36" s="49" t="s">
        <v>58</v>
      </c>
      <c r="B36" s="51">
        <f t="shared" ref="B36" si="12">B34-B35</f>
        <v>0</v>
      </c>
      <c r="C36" s="29"/>
      <c r="D36" s="29"/>
      <c r="E36" s="29"/>
      <c r="F36" s="40"/>
      <c r="G36" s="40"/>
    </row>
    <row r="37" spans="1:7" ht="12" x14ac:dyDescent="0.25">
      <c r="A37" s="32" t="s">
        <v>48</v>
      </c>
      <c r="B37" s="29"/>
      <c r="C37" s="29"/>
      <c r="D37" s="29"/>
      <c r="E37" s="29"/>
      <c r="F37" s="40"/>
      <c r="G37" s="40"/>
    </row>
    <row r="38" spans="1:7" x14ac:dyDescent="0.2">
      <c r="A38" s="38" t="s">
        <v>56</v>
      </c>
      <c r="B38" s="17">
        <v>39589.089999999997</v>
      </c>
      <c r="C38" s="17">
        <v>36542.17</v>
      </c>
      <c r="D38" s="17">
        <v>36542.17</v>
      </c>
      <c r="E38" s="17">
        <v>36542.17</v>
      </c>
      <c r="F38" s="40">
        <f>E38/B38*100</f>
        <v>92.303637188932612</v>
      </c>
      <c r="G38" s="40">
        <f>E38/D38*100</f>
        <v>100</v>
      </c>
    </row>
    <row r="39" spans="1:7" x14ac:dyDescent="0.2">
      <c r="A39" s="38" t="s">
        <v>57</v>
      </c>
      <c r="B39" s="17">
        <v>39589.089999999997</v>
      </c>
      <c r="C39" s="17">
        <v>36542.17</v>
      </c>
      <c r="D39" s="17">
        <v>36542.17</v>
      </c>
      <c r="E39" s="17">
        <v>36542.17</v>
      </c>
      <c r="F39" s="40">
        <f>E39/B39*100</f>
        <v>92.303637188932612</v>
      </c>
      <c r="G39" s="40">
        <f>E39/D39*100</f>
        <v>100</v>
      </c>
    </row>
    <row r="40" spans="1:7" ht="12" x14ac:dyDescent="0.25">
      <c r="A40" s="32" t="s">
        <v>58</v>
      </c>
      <c r="B40" s="29">
        <f>B38-B39</f>
        <v>0</v>
      </c>
      <c r="C40" s="29">
        <f t="shared" ref="C40" si="13">C38-C39</f>
        <v>0</v>
      </c>
      <c r="D40" s="29">
        <f t="shared" ref="D40:E40" si="14">D38-D39</f>
        <v>0</v>
      </c>
      <c r="E40" s="29">
        <f t="shared" si="14"/>
        <v>0</v>
      </c>
      <c r="F40" s="40" t="e">
        <f>E40/B40*100</f>
        <v>#DIV/0!</v>
      </c>
      <c r="G40" s="40" t="e">
        <f>E40/D40*100</f>
        <v>#DIV/0!</v>
      </c>
    </row>
    <row r="41" spans="1:7" ht="12" x14ac:dyDescent="0.25">
      <c r="A41" s="32" t="s">
        <v>49</v>
      </c>
      <c r="B41" s="29"/>
      <c r="C41" s="29"/>
      <c r="D41" s="29"/>
      <c r="E41" s="29"/>
      <c r="F41" s="40"/>
      <c r="G41" s="40"/>
    </row>
    <row r="42" spans="1:7" x14ac:dyDescent="0.2">
      <c r="A42" s="38" t="s">
        <v>56</v>
      </c>
      <c r="B42" s="17">
        <v>394379.5</v>
      </c>
      <c r="C42" s="17">
        <v>703637.66</v>
      </c>
      <c r="D42" s="17">
        <v>703637.66</v>
      </c>
      <c r="E42" s="17">
        <v>634399.47</v>
      </c>
      <c r="F42" s="40">
        <f>E42/B42*100</f>
        <v>160.86015373517134</v>
      </c>
      <c r="G42" s="40">
        <f>E42/D42*100</f>
        <v>90.15996528667894</v>
      </c>
    </row>
    <row r="43" spans="1:7" x14ac:dyDescent="0.2">
      <c r="A43" s="38" t="s">
        <v>57</v>
      </c>
      <c r="B43" s="17">
        <v>443840.44</v>
      </c>
      <c r="C43" s="17">
        <v>653122.97</v>
      </c>
      <c r="D43" s="17">
        <v>653122.97</v>
      </c>
      <c r="E43" s="17">
        <v>601197.77</v>
      </c>
      <c r="F43" s="40">
        <f>E43/B43*100</f>
        <v>135.45358102114355</v>
      </c>
      <c r="G43" s="40">
        <f>E43/D43*100</f>
        <v>92.049705432960053</v>
      </c>
    </row>
    <row r="44" spans="1:7" x14ac:dyDescent="0.2">
      <c r="A44" s="38" t="s">
        <v>60</v>
      </c>
      <c r="B44" s="41"/>
      <c r="C44" s="17"/>
      <c r="D44" s="17"/>
      <c r="E44" s="17"/>
      <c r="F44" s="40" t="e">
        <f>E44/B44*100</f>
        <v>#DIV/0!</v>
      </c>
      <c r="G44" s="40" t="e">
        <f>E44/D44*100</f>
        <v>#DIV/0!</v>
      </c>
    </row>
    <row r="45" spans="1:7" ht="12" x14ac:dyDescent="0.25">
      <c r="A45" s="32" t="s">
        <v>58</v>
      </c>
      <c r="B45" s="43">
        <f>B42-B43</f>
        <v>-49460.94</v>
      </c>
      <c r="C45" s="29">
        <f t="shared" ref="C45" si="15">C42-C43</f>
        <v>50514.690000000061</v>
      </c>
      <c r="D45" s="29">
        <f t="shared" ref="D45:E45" si="16">D42-D43</f>
        <v>50514.690000000061</v>
      </c>
      <c r="E45" s="29">
        <f t="shared" si="16"/>
        <v>33201.699999999953</v>
      </c>
      <c r="F45" s="40">
        <f>E45/B45*100</f>
        <v>-67.127110807032693</v>
      </c>
      <c r="G45" s="40">
        <f>E45/D45*100</f>
        <v>65.726821247442899</v>
      </c>
    </row>
    <row r="46" spans="1:7" ht="12" x14ac:dyDescent="0.25">
      <c r="A46" s="32" t="s">
        <v>50</v>
      </c>
      <c r="B46" s="29"/>
      <c r="C46" s="29"/>
      <c r="D46" s="29"/>
      <c r="E46" s="29"/>
      <c r="F46" s="40"/>
      <c r="G46" s="40"/>
    </row>
    <row r="47" spans="1:7" x14ac:dyDescent="0.2">
      <c r="A47" s="38" t="s">
        <v>56</v>
      </c>
      <c r="B47" s="17">
        <v>117099.97</v>
      </c>
      <c r="C47" s="17">
        <v>164580.63</v>
      </c>
      <c r="D47" s="17">
        <v>164580.63</v>
      </c>
      <c r="E47" s="17">
        <v>102573.48</v>
      </c>
      <c r="F47" s="40">
        <f>E47/B47*100</f>
        <v>87.594796138718038</v>
      </c>
      <c r="G47" s="40">
        <f>E47/D47*100</f>
        <v>62.324150782507026</v>
      </c>
    </row>
    <row r="48" spans="1:7" x14ac:dyDescent="0.2">
      <c r="A48" s="38" t="s">
        <v>57</v>
      </c>
      <c r="B48" s="17">
        <v>110036.91</v>
      </c>
      <c r="C48" s="17">
        <v>122663.75</v>
      </c>
      <c r="D48" s="17">
        <v>122663.75</v>
      </c>
      <c r="E48" s="17">
        <v>116267.1</v>
      </c>
      <c r="F48" s="40">
        <f>E48/B48*100</f>
        <v>105.66190926299184</v>
      </c>
      <c r="G48" s="40">
        <f>E48/D48*100</f>
        <v>94.785215681079379</v>
      </c>
    </row>
    <row r="49" spans="1:7" x14ac:dyDescent="0.2">
      <c r="A49" s="38" t="s">
        <v>60</v>
      </c>
      <c r="B49" s="17"/>
      <c r="C49" s="17"/>
      <c r="D49" s="17"/>
      <c r="E49" s="17"/>
      <c r="F49" s="40" t="e">
        <f>E49/B49*100</f>
        <v>#DIV/0!</v>
      </c>
      <c r="G49" s="40" t="e">
        <f>E49/D49*100</f>
        <v>#DIV/0!</v>
      </c>
    </row>
    <row r="50" spans="1:7" ht="12" x14ac:dyDescent="0.25">
      <c r="A50" s="32" t="s">
        <v>58</v>
      </c>
      <c r="B50" s="29">
        <f>B47-B48</f>
        <v>7063.0599999999977</v>
      </c>
      <c r="C50" s="29">
        <f t="shared" ref="C50" si="17">C47-C48</f>
        <v>41916.880000000005</v>
      </c>
      <c r="D50" s="29">
        <f t="shared" ref="D50:E50" si="18">D47-D48</f>
        <v>41916.880000000005</v>
      </c>
      <c r="E50" s="29">
        <f t="shared" si="18"/>
        <v>-13693.62000000001</v>
      </c>
      <c r="F50" s="40">
        <f>E50/B50*100</f>
        <v>-193.87659173219561</v>
      </c>
      <c r="G50" s="40">
        <f>E50/D50*100</f>
        <v>-32.668509679155527</v>
      </c>
    </row>
    <row r="51" spans="1:7" ht="12" x14ac:dyDescent="0.25">
      <c r="A51" s="32" t="s">
        <v>51</v>
      </c>
      <c r="B51" s="29"/>
      <c r="C51" s="29"/>
      <c r="D51" s="29"/>
      <c r="E51" s="29"/>
      <c r="F51" s="40"/>
      <c r="G51" s="40"/>
    </row>
    <row r="52" spans="1:7" x14ac:dyDescent="0.2">
      <c r="A52" s="38" t="s">
        <v>56</v>
      </c>
      <c r="B52" s="17">
        <v>2695.5</v>
      </c>
      <c r="C52" s="17">
        <v>16192.18</v>
      </c>
      <c r="D52" s="17">
        <v>16192.18</v>
      </c>
      <c r="E52" s="17">
        <v>16121.67</v>
      </c>
      <c r="F52" s="40">
        <f>E52/B52*100</f>
        <v>598.09571508069007</v>
      </c>
      <c r="G52" s="40">
        <f>E52/D52*100</f>
        <v>99.564542884281167</v>
      </c>
    </row>
    <row r="53" spans="1:7" x14ac:dyDescent="0.2">
      <c r="A53" s="38" t="s">
        <v>57</v>
      </c>
      <c r="B53" s="17">
        <v>2695.5</v>
      </c>
      <c r="C53" s="17">
        <v>16192.18</v>
      </c>
      <c r="D53" s="17">
        <v>16192.18</v>
      </c>
      <c r="E53" s="17">
        <v>16121.67</v>
      </c>
      <c r="F53" s="40">
        <f>E53/B53*100</f>
        <v>598.09571508069007</v>
      </c>
      <c r="G53" s="40">
        <f>E53/D53*100</f>
        <v>99.564542884281167</v>
      </c>
    </row>
    <row r="54" spans="1:7" ht="12" x14ac:dyDescent="0.25">
      <c r="A54" s="32" t="s">
        <v>58</v>
      </c>
      <c r="B54" s="29">
        <f>B52-B53</f>
        <v>0</v>
      </c>
      <c r="C54" s="29">
        <f t="shared" ref="C54" si="19">C52-C53</f>
        <v>0</v>
      </c>
      <c r="D54" s="29">
        <f t="shared" ref="D54:E54" si="20">D52-D53</f>
        <v>0</v>
      </c>
      <c r="E54" s="29">
        <f t="shared" si="20"/>
        <v>0</v>
      </c>
      <c r="F54" s="40" t="e">
        <f>E54/B54*100</f>
        <v>#DIV/0!</v>
      </c>
      <c r="G54" s="40" t="e">
        <f>E54/D54*100</f>
        <v>#DIV/0!</v>
      </c>
    </row>
    <row r="55" spans="1:7" ht="24" x14ac:dyDescent="0.25">
      <c r="A55" s="32" t="s">
        <v>52</v>
      </c>
      <c r="B55" s="29"/>
      <c r="C55" s="29"/>
      <c r="D55" s="29"/>
      <c r="E55" s="29"/>
      <c r="F55" s="40"/>
      <c r="G55" s="40"/>
    </row>
    <row r="56" spans="1:7" x14ac:dyDescent="0.2">
      <c r="A56" s="38" t="s">
        <v>56</v>
      </c>
      <c r="B56" s="17">
        <v>46886.74</v>
      </c>
      <c r="C56" s="17">
        <v>15156.94</v>
      </c>
      <c r="D56" s="17">
        <v>15156.94</v>
      </c>
      <c r="E56" s="17">
        <v>14747.77</v>
      </c>
      <c r="F56" s="40">
        <f t="shared" ref="F56:F61" si="21">E56/B56*100</f>
        <v>31.454031566280786</v>
      </c>
      <c r="G56" s="40">
        <f t="shared" ref="G56:G61" si="22">E56/D56*100</f>
        <v>97.300444548833724</v>
      </c>
    </row>
    <row r="57" spans="1:7" x14ac:dyDescent="0.2">
      <c r="A57" s="38" t="s">
        <v>57</v>
      </c>
      <c r="B57" s="17">
        <v>46886.74</v>
      </c>
      <c r="C57" s="17">
        <v>15156.94</v>
      </c>
      <c r="D57" s="17">
        <v>15156.94</v>
      </c>
      <c r="E57" s="17">
        <v>14747.77</v>
      </c>
      <c r="F57" s="40">
        <f t="shared" si="21"/>
        <v>31.454031566280786</v>
      </c>
      <c r="G57" s="40">
        <f t="shared" si="22"/>
        <v>97.300444548833724</v>
      </c>
    </row>
    <row r="58" spans="1:7" ht="13.95" customHeight="1" x14ac:dyDescent="0.25">
      <c r="A58" s="32" t="s">
        <v>58</v>
      </c>
      <c r="B58" s="29">
        <f>B56-B57</f>
        <v>0</v>
      </c>
      <c r="C58" s="29">
        <f t="shared" ref="C58" si="23">C56-C57</f>
        <v>0</v>
      </c>
      <c r="D58" s="29">
        <f t="shared" ref="D58:E58" si="24">D56-D57</f>
        <v>0</v>
      </c>
      <c r="E58" s="29">
        <f t="shared" si="24"/>
        <v>0</v>
      </c>
      <c r="F58" s="40" t="e">
        <f t="shared" si="21"/>
        <v>#DIV/0!</v>
      </c>
      <c r="G58" s="40" t="e">
        <f t="shared" si="22"/>
        <v>#DIV/0!</v>
      </c>
    </row>
    <row r="59" spans="1:7" ht="12" x14ac:dyDescent="0.25">
      <c r="A59" s="45" t="s">
        <v>53</v>
      </c>
      <c r="B59" s="29">
        <f>SUM(B60:B61)</f>
        <v>0</v>
      </c>
      <c r="C59" s="29">
        <f>SUM(C60:C61)</f>
        <v>0</v>
      </c>
      <c r="D59" s="29">
        <f>SUM(D60:D61)</f>
        <v>0</v>
      </c>
      <c r="E59" s="29">
        <f>SUM(E60:E61)</f>
        <v>0</v>
      </c>
      <c r="F59" s="40" t="e">
        <f t="shared" si="21"/>
        <v>#DIV/0!</v>
      </c>
      <c r="G59" s="40" t="e">
        <f t="shared" si="22"/>
        <v>#DIV/0!</v>
      </c>
    </row>
    <row r="60" spans="1:7" ht="12.6" customHeight="1" x14ac:dyDescent="0.2">
      <c r="A60" s="46" t="s">
        <v>61</v>
      </c>
      <c r="B60" s="41"/>
      <c r="C60" s="17"/>
      <c r="D60" s="17"/>
      <c r="E60" s="17"/>
      <c r="F60" s="40" t="e">
        <f t="shared" si="21"/>
        <v>#DIV/0!</v>
      </c>
      <c r="G60" s="40" t="e">
        <f t="shared" si="22"/>
        <v>#DIV/0!</v>
      </c>
    </row>
    <row r="61" spans="1:7" ht="12.6" customHeight="1" x14ac:dyDescent="0.2">
      <c r="A61" s="46" t="s">
        <v>54</v>
      </c>
      <c r="B61" s="41"/>
      <c r="C61" s="17"/>
      <c r="D61" s="17"/>
      <c r="E61" s="17"/>
      <c r="F61" s="40" t="e">
        <f t="shared" si="21"/>
        <v>#DIV/0!</v>
      </c>
      <c r="G61" s="40" t="e">
        <f t="shared" si="22"/>
        <v>#DIV/0!</v>
      </c>
    </row>
    <row r="62" spans="1:7" ht="10.8" customHeight="1" x14ac:dyDescent="0.2">
      <c r="A62" s="46"/>
      <c r="B62" s="17"/>
      <c r="C62" s="47"/>
      <c r="D62" s="47"/>
      <c r="E62" s="47"/>
      <c r="F62" s="40"/>
      <c r="G62" s="40"/>
    </row>
    <row r="63" spans="1:7" ht="12.6" customHeight="1" x14ac:dyDescent="0.25">
      <c r="A63" s="48" t="s">
        <v>38</v>
      </c>
      <c r="B63" s="29">
        <f>B8+B12+B16+B25+B30+B38+B42+B47+B52+B56+B21+B34</f>
        <v>8733214.3999999985</v>
      </c>
      <c r="C63" s="29">
        <f t="shared" ref="C63" si="25">C8+C12+C16+C25+C30+C38+C42+C47+C52+C56+C21</f>
        <v>10953876.91</v>
      </c>
      <c r="D63" s="29">
        <f t="shared" ref="D63:E63" si="26">D8+D12+D16+D25+D30+D38+D42+D47+D52+D56+D21</f>
        <v>11098080.25</v>
      </c>
      <c r="E63" s="29">
        <f t="shared" si="26"/>
        <v>10605235.990000002</v>
      </c>
      <c r="F63" s="40">
        <f>E63/B63*100</f>
        <v>121.435653635161</v>
      </c>
      <c r="G63" s="40">
        <f>E63/D63*100</f>
        <v>95.559193582151309</v>
      </c>
    </row>
    <row r="64" spans="1:7" ht="12.6" customHeight="1" x14ac:dyDescent="0.25">
      <c r="A64" s="48" t="s">
        <v>62</v>
      </c>
      <c r="B64" s="29">
        <f>B9+B13+B17+B26+B31+B39+B43+B48+B53+B57+B35+B22</f>
        <v>8800743.5</v>
      </c>
      <c r="C64" s="29">
        <f>C9+C13+C17+C26+C31+C39+C43+C48+C53+C57</f>
        <v>10764682.99</v>
      </c>
      <c r="D64" s="29">
        <f>D9+D13+D17+D26+D31+D39+D43+D48+D53+D57</f>
        <v>10908886.32</v>
      </c>
      <c r="E64" s="29">
        <f>E9+E13+E17+E26+E31+E39+E43+E48+E53+E57</f>
        <v>10430399.93</v>
      </c>
      <c r="F64" s="40">
        <f>E64/B64*100</f>
        <v>118.51725857025602</v>
      </c>
      <c r="G64" s="40">
        <f>E64/D64*100</f>
        <v>95.61379249939786</v>
      </c>
    </row>
    <row r="65" spans="1:7" ht="12.6" customHeight="1" x14ac:dyDescent="0.25">
      <c r="A65" s="32" t="s">
        <v>60</v>
      </c>
      <c r="B65" s="29">
        <v>-121664.84</v>
      </c>
      <c r="C65" s="31">
        <v>-189193.94</v>
      </c>
      <c r="D65" s="31">
        <v>-189193.94</v>
      </c>
      <c r="E65" s="29">
        <v>-189193.94</v>
      </c>
      <c r="F65" s="40"/>
      <c r="G65" s="40"/>
    </row>
    <row r="66" spans="1:7" ht="12" x14ac:dyDescent="0.25">
      <c r="A66" s="32" t="s">
        <v>63</v>
      </c>
      <c r="B66" s="29">
        <v>-67529.100000000006</v>
      </c>
      <c r="C66" s="29">
        <v>189193.94</v>
      </c>
      <c r="D66" s="29">
        <v>189193.94</v>
      </c>
      <c r="E66" s="29">
        <v>174836.06</v>
      </c>
      <c r="F66" s="40">
        <f>E66/B66*100</f>
        <v>-258.90476846278119</v>
      </c>
      <c r="G66" s="40">
        <f>E66/D66*100</f>
        <v>92.411025427135769</v>
      </c>
    </row>
    <row r="67" spans="1:7" ht="16.2" customHeight="1" x14ac:dyDescent="0.25">
      <c r="A67" s="32" t="s">
        <v>64</v>
      </c>
      <c r="B67" s="29">
        <f>SUM(B65:B66)</f>
        <v>-189193.94</v>
      </c>
      <c r="C67" s="29">
        <f t="shared" ref="C67" si="27">SUM(C65:C66)</f>
        <v>0</v>
      </c>
      <c r="D67" s="29">
        <f t="shared" ref="D67:E67" si="28">SUM(D65:D66)</f>
        <v>0</v>
      </c>
      <c r="E67" s="29">
        <f t="shared" si="28"/>
        <v>-14357.880000000005</v>
      </c>
      <c r="F67" s="40">
        <f>E67/B67*100</f>
        <v>7.5889745728642284</v>
      </c>
      <c r="G67" s="40" t="e">
        <f>E67/D67*100</f>
        <v>#DIV/0!</v>
      </c>
    </row>
    <row r="68" spans="1:7" x14ac:dyDescent="0.2">
      <c r="A68" s="80"/>
      <c r="B68" s="80"/>
      <c r="C68" s="80"/>
      <c r="D68" s="80"/>
      <c r="E68" s="80"/>
    </row>
    <row r="69" spans="1:7" ht="12" customHeight="1" x14ac:dyDescent="0.2">
      <c r="B69" s="18"/>
    </row>
    <row r="70" spans="1:7" x14ac:dyDescent="0.2">
      <c r="B70" s="18"/>
    </row>
  </sheetData>
  <mergeCells count="1">
    <mergeCell ref="A68:E6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Opci dio 2022 -kn</vt:lpstr>
      <vt:lpstr>Opci dio 2022 -eur</vt:lpstr>
      <vt:lpstr>Prihodi po ekonomskoj klas.- kn</vt:lpstr>
      <vt:lpstr>Prih po ek.klas.-euri</vt:lpstr>
      <vt:lpstr>Prihodi-izvori-ekonom. klas.-kn</vt:lpstr>
      <vt:lpstr>Prih.izv-ek.kl.-eur</vt:lpstr>
      <vt:lpstr>Prihodi-Rashodi-rezultat-izvori</vt:lpstr>
      <vt:lpstr>Prih-rash-rez-izv-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Dolores Stankić</dc:creator>
  <cp:lastModifiedBy>Trnjina Marković</cp:lastModifiedBy>
  <cp:lastPrinted>2023-02-15T14:20:58Z</cp:lastPrinted>
  <dcterms:created xsi:type="dcterms:W3CDTF">2022-02-09T12:34:54Z</dcterms:created>
  <dcterms:modified xsi:type="dcterms:W3CDTF">2023-02-15T14:40:10Z</dcterms:modified>
</cp:coreProperties>
</file>