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UHMP\Documents\UV-2023\UV-20-2-2023\"/>
    </mc:Choice>
  </mc:AlternateContent>
  <xr:revisionPtr revIDLastSave="0" documentId="13_ncr:1_{32E2C845-98B1-4BC0-8A65-8B3B75156A83}" xr6:coauthVersionLast="45" xr6:coauthVersionMax="47" xr10:uidLastSave="{00000000-0000-0000-0000-000000000000}"/>
  <bookViews>
    <workbookView xWindow="-108" yWindow="-108" windowWidth="23256" windowHeight="12600" tabRatio="761" xr2:uid="{00000000-000D-0000-FFFF-FFFF00000000}"/>
  </bookViews>
  <sheets>
    <sheet name="Rashodi ekonomska klasifikac" sheetId="4" r:id="rId1"/>
    <sheet name="Rash.ek.kl.eur" sheetId="6" r:id="rId2"/>
    <sheet name="Rashodi-programi-izvori-ekonoms" sheetId="5" r:id="rId3"/>
    <sheet name="Rash.prog.izv.ek.eur" sheetId="7" r:id="rId4"/>
    <sheet name="Rashodi  po izvorima" sheetId="3" r:id="rId5"/>
    <sheet name="Rash.izv eur" sheetId="8" r:id="rId6"/>
    <sheet name="Rashodi-programska-izvori" sheetId="2" r:id="rId7"/>
    <sheet name="Rash.prog.eur" sheetId="9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20" i="2"/>
  <c r="G20" i="2"/>
  <c r="F21" i="2"/>
  <c r="G21" i="2"/>
  <c r="F23" i="2"/>
  <c r="G23" i="2"/>
  <c r="F24" i="2"/>
  <c r="G24" i="2"/>
  <c r="F26" i="2"/>
  <c r="G26" i="2"/>
  <c r="F27" i="2"/>
  <c r="G27" i="2"/>
  <c r="F29" i="2"/>
  <c r="G29" i="2"/>
  <c r="F30" i="2"/>
  <c r="G30" i="2"/>
  <c r="F31" i="2"/>
  <c r="G31" i="2"/>
  <c r="F32" i="2"/>
  <c r="G32" i="2"/>
  <c r="F33" i="2"/>
  <c r="G33" i="2"/>
  <c r="F36" i="2"/>
  <c r="G36" i="2"/>
  <c r="F37" i="2"/>
  <c r="G37" i="2"/>
  <c r="F38" i="2"/>
  <c r="G38" i="2"/>
  <c r="F39" i="2"/>
  <c r="G39" i="2"/>
  <c r="F40" i="2"/>
  <c r="G40" i="2"/>
  <c r="F42" i="2"/>
  <c r="G42" i="2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F68" i="7"/>
  <c r="G68" i="7"/>
  <c r="F69" i="7"/>
  <c r="G69" i="7"/>
  <c r="F70" i="7"/>
  <c r="G70" i="7"/>
  <c r="F71" i="7"/>
  <c r="G71" i="7"/>
  <c r="F72" i="7"/>
  <c r="G72" i="7"/>
  <c r="F73" i="7"/>
  <c r="G73" i="7"/>
  <c r="F74" i="7"/>
  <c r="G74" i="7"/>
  <c r="F75" i="7"/>
  <c r="G75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F106" i="7"/>
  <c r="G106" i="7"/>
  <c r="F107" i="7"/>
  <c r="G107" i="7"/>
  <c r="F108" i="7"/>
  <c r="G108" i="7"/>
  <c r="F109" i="7"/>
  <c r="G109" i="7"/>
  <c r="F110" i="7"/>
  <c r="G110" i="7"/>
  <c r="F111" i="7"/>
  <c r="G111" i="7"/>
  <c r="F112" i="7"/>
  <c r="G112" i="7"/>
  <c r="F113" i="7"/>
  <c r="G113" i="7"/>
  <c r="F114" i="7"/>
  <c r="G114" i="7"/>
  <c r="F115" i="7"/>
  <c r="G115" i="7"/>
  <c r="F116" i="7"/>
  <c r="G116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F141" i="7"/>
  <c r="G141" i="7"/>
  <c r="F142" i="7"/>
  <c r="G142" i="7"/>
  <c r="F143" i="7"/>
  <c r="G143" i="7"/>
  <c r="F144" i="7"/>
  <c r="G144" i="7"/>
  <c r="F145" i="7"/>
  <c r="G145" i="7"/>
  <c r="F146" i="7"/>
  <c r="G146" i="7"/>
  <c r="F147" i="7"/>
  <c r="G147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162" i="7"/>
  <c r="G162" i="7"/>
  <c r="F163" i="7"/>
  <c r="G163" i="7"/>
  <c r="F164" i="7"/>
  <c r="G164" i="7"/>
  <c r="F165" i="7"/>
  <c r="G165" i="7"/>
  <c r="F166" i="7"/>
  <c r="G166" i="7"/>
  <c r="F167" i="7"/>
  <c r="G167" i="7"/>
  <c r="F168" i="7"/>
  <c r="G168" i="7"/>
  <c r="F169" i="7"/>
  <c r="G169" i="7"/>
  <c r="F170" i="7"/>
  <c r="G170" i="7"/>
  <c r="F171" i="7"/>
  <c r="G171" i="7"/>
  <c r="F172" i="7"/>
  <c r="G172" i="7"/>
  <c r="F173" i="7"/>
  <c r="G173" i="7"/>
  <c r="F174" i="7"/>
  <c r="G174" i="7"/>
  <c r="F175" i="7"/>
  <c r="G175" i="7"/>
  <c r="F176" i="7"/>
  <c r="G176" i="7"/>
  <c r="F177" i="7"/>
  <c r="G177" i="7"/>
  <c r="F178" i="7"/>
  <c r="G178" i="7"/>
  <c r="F179" i="7"/>
  <c r="G179" i="7"/>
  <c r="F180" i="7"/>
  <c r="G180" i="7"/>
  <c r="F181" i="7"/>
  <c r="G181" i="7"/>
  <c r="F182" i="7"/>
  <c r="G182" i="7"/>
  <c r="F183" i="7"/>
  <c r="G183" i="7"/>
  <c r="F184" i="7"/>
  <c r="G184" i="7"/>
  <c r="F185" i="7"/>
  <c r="G185" i="7"/>
  <c r="F186" i="7"/>
  <c r="G186" i="7"/>
  <c r="F187" i="7"/>
  <c r="G187" i="7"/>
  <c r="F188" i="7"/>
  <c r="G188" i="7"/>
  <c r="F189" i="7"/>
  <c r="G189" i="7"/>
  <c r="F190" i="7"/>
  <c r="G190" i="7"/>
  <c r="F191" i="7"/>
  <c r="G191" i="7"/>
  <c r="F192" i="7"/>
  <c r="G192" i="7"/>
  <c r="F193" i="7"/>
  <c r="G193" i="7"/>
  <c r="F194" i="7"/>
  <c r="G194" i="7"/>
  <c r="F195" i="7"/>
  <c r="G195" i="7"/>
  <c r="F196" i="7"/>
  <c r="G196" i="7"/>
  <c r="F197" i="7"/>
  <c r="G197" i="7"/>
  <c r="F198" i="7"/>
  <c r="G198" i="7"/>
  <c r="F199" i="7"/>
  <c r="G199" i="7"/>
  <c r="F200" i="7"/>
  <c r="G200" i="7"/>
  <c r="F201" i="7"/>
  <c r="G201" i="7"/>
  <c r="F202" i="7"/>
  <c r="G202" i="7"/>
  <c r="F203" i="7"/>
  <c r="G203" i="7"/>
  <c r="F204" i="7"/>
  <c r="G204" i="7"/>
  <c r="F205" i="7"/>
  <c r="G205" i="7"/>
  <c r="F206" i="7"/>
  <c r="G206" i="7"/>
  <c r="F207" i="7"/>
  <c r="G207" i="7"/>
  <c r="F208" i="7"/>
  <c r="G208" i="7"/>
  <c r="F209" i="7"/>
  <c r="G209" i="7"/>
  <c r="F210" i="7"/>
  <c r="G210" i="7"/>
  <c r="F211" i="7"/>
  <c r="G211" i="7"/>
  <c r="F212" i="7"/>
  <c r="G212" i="7"/>
  <c r="F213" i="7"/>
  <c r="G213" i="7"/>
  <c r="F214" i="7"/>
  <c r="G214" i="7"/>
  <c r="F215" i="7"/>
  <c r="G215" i="7"/>
  <c r="F216" i="7"/>
  <c r="G216" i="7"/>
  <c r="F217" i="7"/>
  <c r="G217" i="7"/>
  <c r="F218" i="7"/>
  <c r="G218" i="7"/>
  <c r="F219" i="7"/>
  <c r="G219" i="7"/>
  <c r="F220" i="7"/>
  <c r="G220" i="7"/>
  <c r="F221" i="7"/>
  <c r="G221" i="7"/>
  <c r="F222" i="7"/>
  <c r="G222" i="7"/>
  <c r="F223" i="7"/>
  <c r="G223" i="7"/>
  <c r="F224" i="7"/>
  <c r="G224" i="7"/>
  <c r="F225" i="7"/>
  <c r="G225" i="7"/>
  <c r="F226" i="7"/>
  <c r="G226" i="7"/>
  <c r="F227" i="7"/>
  <c r="G227" i="7"/>
  <c r="F228" i="7"/>
  <c r="G228" i="7"/>
  <c r="F229" i="7"/>
  <c r="G229" i="7"/>
  <c r="F230" i="7"/>
  <c r="G230" i="7"/>
  <c r="F231" i="7"/>
  <c r="G231" i="7"/>
  <c r="F232" i="7"/>
  <c r="G232" i="7"/>
  <c r="F233" i="7"/>
  <c r="G233" i="7"/>
  <c r="F234" i="7"/>
  <c r="G234" i="7"/>
  <c r="F235" i="7"/>
  <c r="G235" i="7"/>
  <c r="F236" i="7"/>
  <c r="G236" i="7"/>
  <c r="F237" i="7"/>
  <c r="G237" i="7"/>
  <c r="F238" i="7"/>
  <c r="G238" i="7"/>
  <c r="F239" i="7"/>
  <c r="G239" i="7"/>
  <c r="F240" i="7"/>
  <c r="G240" i="7"/>
  <c r="F241" i="7"/>
  <c r="G241" i="7"/>
  <c r="F242" i="7"/>
  <c r="G242" i="7"/>
  <c r="F243" i="7"/>
  <c r="G243" i="7"/>
  <c r="F244" i="7"/>
  <c r="G244" i="7"/>
  <c r="F245" i="7"/>
  <c r="G245" i="7"/>
  <c r="F246" i="7"/>
  <c r="G246" i="7"/>
  <c r="F247" i="7"/>
  <c r="G247" i="7"/>
  <c r="F248" i="7"/>
  <c r="G248" i="7"/>
  <c r="F249" i="7"/>
  <c r="G249" i="7"/>
  <c r="F250" i="7"/>
  <c r="G250" i="7"/>
  <c r="F251" i="7"/>
  <c r="G251" i="7"/>
  <c r="F252" i="7"/>
  <c r="G252" i="7"/>
  <c r="F253" i="7"/>
  <c r="G253" i="7"/>
  <c r="F254" i="7"/>
  <c r="G254" i="7"/>
  <c r="F255" i="7"/>
  <c r="G255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F286" i="7"/>
  <c r="G286" i="7"/>
  <c r="F287" i="7"/>
  <c r="G287" i="7"/>
  <c r="F288" i="7"/>
  <c r="G288" i="7"/>
  <c r="F289" i="7"/>
  <c r="G289" i="7"/>
  <c r="F290" i="7"/>
  <c r="G290" i="7"/>
  <c r="F291" i="7"/>
  <c r="G291" i="7"/>
  <c r="F292" i="7"/>
  <c r="G292" i="7"/>
  <c r="F293" i="7"/>
  <c r="G293" i="7"/>
  <c r="F294" i="7"/>
  <c r="G294" i="7"/>
  <c r="F295" i="7"/>
  <c r="G295" i="7"/>
  <c r="F296" i="7"/>
  <c r="G296" i="7"/>
  <c r="F297" i="7"/>
  <c r="G297" i="7"/>
  <c r="F298" i="7"/>
  <c r="G298" i="7"/>
  <c r="F299" i="7"/>
  <c r="G299" i="7"/>
  <c r="F300" i="7"/>
  <c r="G300" i="7"/>
  <c r="F301" i="7"/>
  <c r="G301" i="7"/>
  <c r="F302" i="7"/>
  <c r="G302" i="7"/>
  <c r="F303" i="7"/>
  <c r="G303" i="7"/>
  <c r="F304" i="7"/>
  <c r="G304" i="7"/>
  <c r="F305" i="7"/>
  <c r="G305" i="7"/>
  <c r="F306" i="7"/>
  <c r="G306" i="7"/>
  <c r="F307" i="7"/>
  <c r="G307" i="7"/>
  <c r="F308" i="7"/>
  <c r="G308" i="7"/>
  <c r="F309" i="7"/>
  <c r="G309" i="7"/>
  <c r="F310" i="7"/>
  <c r="G310" i="7"/>
  <c r="F311" i="7"/>
  <c r="G311" i="7"/>
  <c r="F312" i="7"/>
  <c r="G312" i="7"/>
  <c r="F313" i="7"/>
  <c r="G313" i="7"/>
  <c r="F314" i="7"/>
  <c r="G314" i="7"/>
  <c r="F315" i="7"/>
  <c r="G315" i="7"/>
  <c r="F316" i="7"/>
  <c r="G316" i="7"/>
  <c r="F317" i="7"/>
  <c r="G317" i="7"/>
  <c r="F318" i="7"/>
  <c r="G318" i="7"/>
  <c r="F319" i="7"/>
  <c r="G319" i="7"/>
  <c r="F320" i="7"/>
  <c r="G320" i="7"/>
  <c r="F321" i="7"/>
  <c r="G321" i="7"/>
  <c r="F322" i="7"/>
  <c r="G322" i="7"/>
  <c r="F323" i="7"/>
  <c r="G323" i="7"/>
  <c r="F324" i="7"/>
  <c r="G324" i="7"/>
  <c r="F325" i="7"/>
  <c r="G325" i="7"/>
  <c r="F326" i="7"/>
  <c r="G326" i="7"/>
  <c r="F327" i="7"/>
  <c r="G327" i="7"/>
  <c r="F328" i="7"/>
  <c r="G328" i="7"/>
  <c r="F329" i="7"/>
  <c r="G329" i="7"/>
  <c r="F330" i="7"/>
  <c r="G330" i="7"/>
  <c r="G8" i="7"/>
  <c r="F8" i="7"/>
  <c r="F13" i="5"/>
  <c r="G13" i="5"/>
  <c r="F15" i="5"/>
  <c r="G15" i="5"/>
  <c r="F17" i="5"/>
  <c r="G17" i="5"/>
  <c r="F19" i="5"/>
  <c r="G19" i="5"/>
  <c r="F21" i="5"/>
  <c r="G21" i="5"/>
  <c r="F22" i="5"/>
  <c r="G22" i="5"/>
  <c r="F23" i="5"/>
  <c r="G23" i="5"/>
  <c r="F25" i="5"/>
  <c r="G25" i="5"/>
  <c r="F26" i="5"/>
  <c r="G26" i="5"/>
  <c r="F28" i="5"/>
  <c r="G28" i="5"/>
  <c r="F31" i="5"/>
  <c r="G31" i="5"/>
  <c r="F33" i="5"/>
  <c r="G33" i="5"/>
  <c r="F35" i="5"/>
  <c r="G35" i="5"/>
  <c r="F37" i="5"/>
  <c r="G37" i="5"/>
  <c r="F39" i="5"/>
  <c r="G39" i="5"/>
  <c r="F41" i="5"/>
  <c r="G41" i="5"/>
  <c r="F44" i="5"/>
  <c r="G44" i="5"/>
  <c r="F45" i="5"/>
  <c r="G45" i="5"/>
  <c r="F47" i="5"/>
  <c r="G47" i="5"/>
  <c r="F49" i="5"/>
  <c r="G49" i="5"/>
  <c r="F50" i="5"/>
  <c r="G50" i="5"/>
  <c r="F52" i="5"/>
  <c r="G52" i="5"/>
  <c r="F53" i="5"/>
  <c r="G53" i="5"/>
  <c r="F54" i="5"/>
  <c r="G54" i="5"/>
  <c r="F55" i="5"/>
  <c r="G55" i="5"/>
  <c r="F57" i="5"/>
  <c r="G57" i="5"/>
  <c r="F58" i="5"/>
  <c r="G58" i="5"/>
  <c r="F59" i="5"/>
  <c r="G59" i="5"/>
  <c r="F60" i="5"/>
  <c r="G60" i="5"/>
  <c r="F61" i="5"/>
  <c r="G61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80" i="5"/>
  <c r="G80" i="5"/>
  <c r="F81" i="5"/>
  <c r="G81" i="5"/>
  <c r="F82" i="5"/>
  <c r="G82" i="5"/>
  <c r="F84" i="5"/>
  <c r="G84" i="5"/>
  <c r="F86" i="5"/>
  <c r="G86" i="5"/>
  <c r="F89" i="5"/>
  <c r="G89" i="5"/>
  <c r="F90" i="5"/>
  <c r="G90" i="5"/>
  <c r="F91" i="5"/>
  <c r="G91" i="5"/>
  <c r="F93" i="5"/>
  <c r="G93" i="5"/>
  <c r="F95" i="5"/>
  <c r="G95" i="5"/>
  <c r="F96" i="5"/>
  <c r="G96" i="5"/>
  <c r="F98" i="5"/>
  <c r="G98" i="5"/>
  <c r="F99" i="5"/>
  <c r="G99" i="5"/>
  <c r="F100" i="5"/>
  <c r="G100" i="5"/>
  <c r="F101" i="5"/>
  <c r="G101" i="5"/>
  <c r="F103" i="5"/>
  <c r="G103" i="5"/>
  <c r="F104" i="5"/>
  <c r="G104" i="5"/>
  <c r="F105" i="5"/>
  <c r="G105" i="5"/>
  <c r="F106" i="5"/>
  <c r="G106" i="5"/>
  <c r="F107" i="5"/>
  <c r="G107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7" i="5"/>
  <c r="G117" i="5"/>
  <c r="F118" i="5"/>
  <c r="G118" i="5"/>
  <c r="F119" i="5"/>
  <c r="G119" i="5"/>
  <c r="F120" i="5"/>
  <c r="G120" i="5"/>
  <c r="F121" i="5"/>
  <c r="G121" i="5"/>
  <c r="F123" i="5"/>
  <c r="G123" i="5"/>
  <c r="F124" i="5"/>
  <c r="G124" i="5"/>
  <c r="F125" i="5"/>
  <c r="G125" i="5"/>
  <c r="F128" i="5"/>
  <c r="G128" i="5"/>
  <c r="F131" i="5"/>
  <c r="G131" i="5"/>
  <c r="F132" i="5"/>
  <c r="G132" i="5"/>
  <c r="F134" i="5"/>
  <c r="G134" i="5"/>
  <c r="F135" i="5"/>
  <c r="G135" i="5"/>
  <c r="F137" i="5"/>
  <c r="G137" i="5"/>
  <c r="F138" i="5"/>
  <c r="G138" i="5"/>
  <c r="F140" i="5"/>
  <c r="G140" i="5"/>
  <c r="F141" i="5"/>
  <c r="G141" i="5"/>
  <c r="F142" i="5"/>
  <c r="G142" i="5"/>
  <c r="F143" i="5"/>
  <c r="G143" i="5"/>
  <c r="F144" i="5"/>
  <c r="G144" i="5"/>
  <c r="F146" i="5"/>
  <c r="G146" i="5"/>
  <c r="F148" i="5"/>
  <c r="G148" i="5"/>
  <c r="F150" i="5"/>
  <c r="G150" i="5"/>
  <c r="F153" i="5"/>
  <c r="G153" i="5"/>
  <c r="F154" i="5"/>
  <c r="G154" i="5"/>
  <c r="F155" i="5"/>
  <c r="G155" i="5"/>
  <c r="F159" i="5"/>
  <c r="G159" i="5"/>
  <c r="F161" i="5"/>
  <c r="G161" i="5"/>
  <c r="F163" i="5"/>
  <c r="G163" i="5"/>
  <c r="F165" i="5"/>
  <c r="G165" i="5"/>
  <c r="F168" i="5"/>
  <c r="G168" i="5"/>
  <c r="F170" i="5"/>
  <c r="G170" i="5"/>
  <c r="F172" i="5"/>
  <c r="G172" i="5"/>
  <c r="F174" i="5"/>
  <c r="G174" i="5"/>
  <c r="F175" i="5"/>
  <c r="G175" i="5"/>
  <c r="F176" i="5"/>
  <c r="G176" i="5"/>
  <c r="F177" i="5"/>
  <c r="G177" i="5"/>
  <c r="F179" i="5"/>
  <c r="G179" i="5"/>
  <c r="F181" i="5"/>
  <c r="G181" i="5"/>
  <c r="F185" i="5"/>
  <c r="G185" i="5"/>
  <c r="F187" i="5"/>
  <c r="G187" i="5"/>
  <c r="F189" i="5"/>
  <c r="G189" i="5"/>
  <c r="F191" i="5"/>
  <c r="G191" i="5"/>
  <c r="F192" i="5"/>
  <c r="G192" i="5"/>
  <c r="F193" i="5"/>
  <c r="G193" i="5"/>
  <c r="F195" i="5"/>
  <c r="G195" i="5"/>
  <c r="F198" i="5"/>
  <c r="G198" i="5"/>
  <c r="F200" i="5"/>
  <c r="G200" i="5"/>
  <c r="F202" i="5"/>
  <c r="G202" i="5"/>
  <c r="F204" i="5"/>
  <c r="G204" i="5"/>
  <c r="F205" i="5"/>
  <c r="G205" i="5"/>
  <c r="F206" i="5"/>
  <c r="G206" i="5"/>
  <c r="F208" i="5"/>
  <c r="G208" i="5"/>
  <c r="F209" i="5"/>
  <c r="G209" i="5"/>
  <c r="F211" i="5"/>
  <c r="G211" i="5"/>
  <c r="F212" i="5"/>
  <c r="G212" i="5"/>
  <c r="F213" i="5"/>
  <c r="G213" i="5"/>
  <c r="F217" i="5"/>
  <c r="G217" i="5"/>
  <c r="F219" i="5"/>
  <c r="G219" i="5"/>
  <c r="F222" i="5"/>
  <c r="G222" i="5"/>
  <c r="F224" i="5"/>
  <c r="G224" i="5"/>
  <c r="F229" i="5"/>
  <c r="G229" i="5"/>
  <c r="F231" i="5"/>
  <c r="G231" i="5"/>
  <c r="F233" i="5"/>
  <c r="G233" i="5"/>
  <c r="F234" i="5"/>
  <c r="G234" i="5"/>
  <c r="F237" i="5"/>
  <c r="G237" i="5"/>
  <c r="F238" i="5"/>
  <c r="G238" i="5"/>
  <c r="F240" i="5"/>
  <c r="G240" i="5"/>
  <c r="F242" i="5"/>
  <c r="G242" i="5"/>
  <c r="F244" i="5"/>
  <c r="G244" i="5"/>
  <c r="F246" i="5"/>
  <c r="G246" i="5"/>
  <c r="F247" i="5"/>
  <c r="G247" i="5"/>
  <c r="F249" i="5"/>
  <c r="G249" i="5"/>
  <c r="F252" i="5"/>
  <c r="G252" i="5"/>
  <c r="F253" i="5"/>
  <c r="G253" i="5"/>
  <c r="F255" i="5"/>
  <c r="G255" i="5"/>
  <c r="F257" i="5"/>
  <c r="G257" i="5"/>
  <c r="F259" i="5"/>
  <c r="G259" i="5"/>
  <c r="F262" i="5"/>
  <c r="G262" i="5"/>
  <c r="F263" i="5"/>
  <c r="G263" i="5"/>
  <c r="F265" i="5"/>
  <c r="G265" i="5"/>
  <c r="F267" i="5"/>
  <c r="G267" i="5"/>
  <c r="F269" i="5"/>
  <c r="G269" i="5"/>
  <c r="F272" i="5"/>
  <c r="G272" i="5"/>
  <c r="F274" i="5"/>
  <c r="G274" i="5"/>
  <c r="F276" i="5"/>
  <c r="G276" i="5"/>
  <c r="F277" i="5"/>
  <c r="G277" i="5"/>
  <c r="F279" i="5"/>
  <c r="G279" i="5"/>
  <c r="F284" i="5"/>
  <c r="G284" i="5"/>
  <c r="F285" i="5"/>
  <c r="G285" i="5"/>
  <c r="F287" i="5"/>
  <c r="G287" i="5"/>
  <c r="F288" i="5"/>
  <c r="G288" i="5"/>
  <c r="F290" i="5"/>
  <c r="G290" i="5"/>
  <c r="F291" i="5"/>
  <c r="G291" i="5"/>
  <c r="F292" i="5"/>
  <c r="G292" i="5"/>
  <c r="F293" i="5"/>
  <c r="G293" i="5"/>
  <c r="F294" i="5"/>
  <c r="G294" i="5"/>
  <c r="F295" i="5"/>
  <c r="G295" i="5"/>
  <c r="F298" i="5"/>
  <c r="G298" i="5"/>
  <c r="F299" i="5"/>
  <c r="G299" i="5"/>
  <c r="F300" i="5"/>
  <c r="G300" i="5"/>
  <c r="F302" i="5"/>
  <c r="G302" i="5"/>
  <c r="F303" i="5"/>
  <c r="G303" i="5"/>
  <c r="F305" i="5"/>
  <c r="G305" i="5"/>
  <c r="F306" i="5"/>
  <c r="G306" i="5"/>
  <c r="F307" i="5"/>
  <c r="G307" i="5"/>
  <c r="F308" i="5"/>
  <c r="G308" i="5"/>
  <c r="F309" i="5"/>
  <c r="G309" i="5"/>
  <c r="F312" i="5"/>
  <c r="G312" i="5"/>
  <c r="F313" i="5"/>
  <c r="G313" i="5"/>
  <c r="F316" i="5"/>
  <c r="G316" i="5"/>
  <c r="F317" i="5"/>
  <c r="G317" i="5"/>
  <c r="F318" i="5"/>
  <c r="G318" i="5"/>
  <c r="F321" i="5"/>
  <c r="G321" i="5"/>
  <c r="F323" i="5"/>
  <c r="G323" i="5"/>
  <c r="F327" i="5"/>
  <c r="G327" i="5"/>
  <c r="F330" i="5"/>
  <c r="G330" i="5"/>
  <c r="F10" i="4"/>
  <c r="G10" i="4"/>
  <c r="F11" i="4"/>
  <c r="G11" i="4"/>
  <c r="F12" i="4"/>
  <c r="G12" i="4"/>
  <c r="F14" i="4"/>
  <c r="G14" i="4"/>
  <c r="F16" i="4"/>
  <c r="G16" i="4"/>
  <c r="F17" i="4"/>
  <c r="G17" i="4"/>
  <c r="F19" i="4"/>
  <c r="G19" i="4"/>
  <c r="F20" i="4"/>
  <c r="G20" i="4"/>
  <c r="F21" i="4"/>
  <c r="G21" i="4"/>
  <c r="F22" i="4"/>
  <c r="G22" i="4"/>
  <c r="F24" i="4"/>
  <c r="G24" i="4"/>
  <c r="F25" i="4"/>
  <c r="G25" i="4"/>
  <c r="F26" i="4"/>
  <c r="G26" i="4"/>
  <c r="F27" i="4"/>
  <c r="G27" i="4"/>
  <c r="F28" i="4"/>
  <c r="G28" i="4"/>
  <c r="F29" i="4"/>
  <c r="G29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1" i="4"/>
  <c r="G41" i="4"/>
  <c r="F42" i="4"/>
  <c r="G42" i="4"/>
  <c r="F43" i="4"/>
  <c r="G43" i="4"/>
  <c r="F44" i="4"/>
  <c r="G44" i="4"/>
  <c r="F45" i="4"/>
  <c r="G45" i="4"/>
  <c r="F46" i="4"/>
  <c r="G46" i="4"/>
  <c r="F47" i="4"/>
  <c r="G47" i="4"/>
  <c r="F49" i="4"/>
  <c r="G49" i="4"/>
  <c r="F50" i="4"/>
  <c r="G50" i="4"/>
  <c r="F51" i="4"/>
  <c r="G51" i="4"/>
  <c r="F53" i="4"/>
  <c r="G53" i="4"/>
  <c r="F55" i="4"/>
  <c r="G55" i="4"/>
  <c r="F56" i="4"/>
  <c r="G56" i="4"/>
  <c r="F57" i="4"/>
  <c r="G57" i="4"/>
  <c r="F58" i="4"/>
  <c r="G58" i="4"/>
  <c r="F59" i="4"/>
  <c r="G59" i="4"/>
  <c r="F60" i="4"/>
  <c r="G60" i="4"/>
  <c r="F62" i="4"/>
  <c r="G62" i="4"/>
  <c r="G42" i="9"/>
  <c r="F42" i="9"/>
  <c r="E41" i="9"/>
  <c r="E34" i="9" s="1"/>
  <c r="G34" i="9" s="1"/>
  <c r="D41" i="9"/>
  <c r="C41" i="9"/>
  <c r="B41" i="9"/>
  <c r="G40" i="9"/>
  <c r="F40" i="9"/>
  <c r="G39" i="9"/>
  <c r="F39" i="9"/>
  <c r="G38" i="9"/>
  <c r="F38" i="9"/>
  <c r="G37" i="9"/>
  <c r="F37" i="9"/>
  <c r="G36" i="9"/>
  <c r="F36" i="9"/>
  <c r="E35" i="9"/>
  <c r="D35" i="9"/>
  <c r="D34" i="9" s="1"/>
  <c r="C35" i="9"/>
  <c r="C34" i="9" s="1"/>
  <c r="B35" i="9"/>
  <c r="G33" i="9"/>
  <c r="F33" i="9"/>
  <c r="G32" i="9"/>
  <c r="F32" i="9"/>
  <c r="G31" i="9"/>
  <c r="F31" i="9"/>
  <c r="G30" i="9"/>
  <c r="F30" i="9"/>
  <c r="G29" i="9"/>
  <c r="F29" i="9"/>
  <c r="E28" i="9"/>
  <c r="G28" i="9" s="1"/>
  <c r="D28" i="9"/>
  <c r="C28" i="9"/>
  <c r="B28" i="9"/>
  <c r="F28" i="9" s="1"/>
  <c r="G27" i="9"/>
  <c r="F27" i="9"/>
  <c r="G26" i="9"/>
  <c r="F26" i="9"/>
  <c r="E25" i="9"/>
  <c r="D25" i="9"/>
  <c r="G25" i="9" s="1"/>
  <c r="C25" i="9"/>
  <c r="B25" i="9"/>
  <c r="F25" i="9" s="1"/>
  <c r="G24" i="9"/>
  <c r="F24" i="9"/>
  <c r="G23" i="9"/>
  <c r="F23" i="9"/>
  <c r="E22" i="9"/>
  <c r="D22" i="9"/>
  <c r="D9" i="9" s="1"/>
  <c r="C22" i="9"/>
  <c r="B22" i="9"/>
  <c r="G21" i="9"/>
  <c r="F21" i="9"/>
  <c r="G20" i="9"/>
  <c r="F20" i="9"/>
  <c r="G19" i="9"/>
  <c r="B19" i="9"/>
  <c r="F19" i="9" s="1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E10" i="9"/>
  <c r="E9" i="9" s="1"/>
  <c r="D10" i="9"/>
  <c r="C10" i="9"/>
  <c r="B10" i="9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E8" i="8"/>
  <c r="D8" i="8"/>
  <c r="C8" i="8"/>
  <c r="B8" i="8"/>
  <c r="G8" i="8" l="1"/>
  <c r="F41" i="9"/>
  <c r="G41" i="9"/>
  <c r="B9" i="9"/>
  <c r="F9" i="9" s="1"/>
  <c r="C9" i="9"/>
  <c r="D8" i="9"/>
  <c r="F8" i="8"/>
  <c r="G22" i="9"/>
  <c r="G35" i="9"/>
  <c r="B34" i="9"/>
  <c r="C8" i="9"/>
  <c r="G9" i="9"/>
  <c r="E8" i="9"/>
  <c r="F35" i="9"/>
  <c r="F10" i="9"/>
  <c r="G10" i="9"/>
  <c r="F22" i="9"/>
  <c r="F34" i="9"/>
  <c r="B8" i="9" l="1"/>
  <c r="G8" i="9"/>
  <c r="F8" i="9"/>
  <c r="G62" i="6" l="1"/>
  <c r="F62" i="6"/>
  <c r="E61" i="6"/>
  <c r="G61" i="6" s="1"/>
  <c r="D61" i="6"/>
  <c r="C61" i="6"/>
  <c r="B61" i="6"/>
  <c r="F61" i="6" s="1"/>
  <c r="G60" i="6"/>
  <c r="F60" i="6"/>
  <c r="G59" i="6"/>
  <c r="F59" i="6"/>
  <c r="G58" i="6"/>
  <c r="F58" i="6"/>
  <c r="G57" i="6"/>
  <c r="F57" i="6"/>
  <c r="G56" i="6"/>
  <c r="F56" i="6"/>
  <c r="G55" i="6"/>
  <c r="F55" i="6"/>
  <c r="E54" i="6"/>
  <c r="D54" i="6"/>
  <c r="C54" i="6"/>
  <c r="B54" i="6"/>
  <c r="F54" i="6" s="1"/>
  <c r="G53" i="6"/>
  <c r="F53" i="6"/>
  <c r="E52" i="6"/>
  <c r="G52" i="6" s="1"/>
  <c r="D52" i="6"/>
  <c r="C52" i="6"/>
  <c r="B52" i="6"/>
  <c r="G51" i="6"/>
  <c r="F51" i="6"/>
  <c r="G50" i="6"/>
  <c r="F50" i="6"/>
  <c r="G49" i="6"/>
  <c r="F49" i="6"/>
  <c r="E48" i="6"/>
  <c r="D48" i="6"/>
  <c r="G48" i="6" s="1"/>
  <c r="C48" i="6"/>
  <c r="B48" i="6"/>
  <c r="F48" i="6" s="1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E40" i="6"/>
  <c r="G40" i="6" s="1"/>
  <c r="D40" i="6"/>
  <c r="C40" i="6"/>
  <c r="B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E30" i="6"/>
  <c r="D30" i="6"/>
  <c r="C30" i="6"/>
  <c r="B30" i="6"/>
  <c r="F30" i="6" s="1"/>
  <c r="G29" i="6"/>
  <c r="F29" i="6"/>
  <c r="G28" i="6"/>
  <c r="F28" i="6"/>
  <c r="G27" i="6"/>
  <c r="F27" i="6"/>
  <c r="G26" i="6"/>
  <c r="F26" i="6"/>
  <c r="G25" i="6"/>
  <c r="F25" i="6"/>
  <c r="G24" i="6"/>
  <c r="F24" i="6"/>
  <c r="E23" i="6"/>
  <c r="D23" i="6"/>
  <c r="C23" i="6"/>
  <c r="B23" i="6"/>
  <c r="G22" i="6"/>
  <c r="F22" i="6"/>
  <c r="G21" i="6"/>
  <c r="F21" i="6"/>
  <c r="G20" i="6"/>
  <c r="F20" i="6"/>
  <c r="G19" i="6"/>
  <c r="F19" i="6"/>
  <c r="E18" i="6"/>
  <c r="D18" i="6"/>
  <c r="C18" i="6"/>
  <c r="B18" i="6"/>
  <c r="F18" i="6" s="1"/>
  <c r="G17" i="6"/>
  <c r="F17" i="6"/>
  <c r="G16" i="6"/>
  <c r="F16" i="6"/>
  <c r="E15" i="6"/>
  <c r="D15" i="6"/>
  <c r="C15" i="6"/>
  <c r="B15" i="6"/>
  <c r="G14" i="6"/>
  <c r="F14" i="6"/>
  <c r="E13" i="6"/>
  <c r="D13" i="6"/>
  <c r="G13" i="6" s="1"/>
  <c r="C13" i="6"/>
  <c r="B13" i="6"/>
  <c r="G12" i="6"/>
  <c r="F12" i="6"/>
  <c r="G11" i="6"/>
  <c r="F11" i="6"/>
  <c r="G10" i="6"/>
  <c r="F10" i="6"/>
  <c r="E9" i="6"/>
  <c r="D9" i="6"/>
  <c r="G9" i="6" s="1"/>
  <c r="C9" i="6"/>
  <c r="B9" i="6"/>
  <c r="C8" i="6" l="1"/>
  <c r="F13" i="6"/>
  <c r="F52" i="6"/>
  <c r="D8" i="6"/>
  <c r="E8" i="6"/>
  <c r="F9" i="6"/>
  <c r="G15" i="6"/>
  <c r="G18" i="6"/>
  <c r="G23" i="6"/>
  <c r="G30" i="6"/>
  <c r="F40" i="6"/>
  <c r="G54" i="6"/>
  <c r="B8" i="6"/>
  <c r="F8" i="6" s="1"/>
  <c r="F15" i="6"/>
  <c r="F23" i="6"/>
  <c r="G8" i="6" l="1"/>
  <c r="B145" i="5"/>
  <c r="E329" i="5" l="1"/>
  <c r="D329" i="5"/>
  <c r="D328" i="5" s="1"/>
  <c r="E326" i="5"/>
  <c r="D326" i="5"/>
  <c r="D325" i="5" s="1"/>
  <c r="E322" i="5"/>
  <c r="D322" i="5"/>
  <c r="E320" i="5"/>
  <c r="D320" i="5"/>
  <c r="E315" i="5"/>
  <c r="D315" i="5"/>
  <c r="D314" i="5" s="1"/>
  <c r="E311" i="5"/>
  <c r="D311" i="5"/>
  <c r="D310" i="5" s="1"/>
  <c r="E304" i="5"/>
  <c r="D304" i="5"/>
  <c r="E301" i="5"/>
  <c r="D301" i="5"/>
  <c r="E297" i="5"/>
  <c r="D297" i="5"/>
  <c r="E289" i="5"/>
  <c r="D289" i="5"/>
  <c r="E286" i="5"/>
  <c r="D286" i="5"/>
  <c r="E283" i="5"/>
  <c r="D283" i="5"/>
  <c r="E278" i="5"/>
  <c r="D278" i="5"/>
  <c r="E275" i="5"/>
  <c r="D275" i="5"/>
  <c r="E273" i="5"/>
  <c r="D273" i="5"/>
  <c r="E271" i="5"/>
  <c r="D271" i="5"/>
  <c r="E268" i="5"/>
  <c r="D268" i="5"/>
  <c r="E266" i="5"/>
  <c r="D266" i="5"/>
  <c r="E264" i="5"/>
  <c r="D264" i="5"/>
  <c r="E261" i="5"/>
  <c r="D261" i="5"/>
  <c r="E258" i="5"/>
  <c r="D258" i="5"/>
  <c r="E256" i="5"/>
  <c r="D256" i="5"/>
  <c r="E254" i="5"/>
  <c r="D254" i="5"/>
  <c r="E251" i="5"/>
  <c r="D251" i="5"/>
  <c r="E248" i="5"/>
  <c r="D248" i="5"/>
  <c r="E245" i="5"/>
  <c r="D245" i="5"/>
  <c r="E243" i="5"/>
  <c r="D243" i="5"/>
  <c r="E241" i="5"/>
  <c r="D241" i="5"/>
  <c r="E239" i="5"/>
  <c r="D239" i="5"/>
  <c r="E236" i="5"/>
  <c r="D236" i="5"/>
  <c r="E232" i="5"/>
  <c r="D232" i="5"/>
  <c r="E230" i="5"/>
  <c r="D230" i="5"/>
  <c r="E228" i="5"/>
  <c r="D228" i="5"/>
  <c r="E223" i="5"/>
  <c r="D223" i="5"/>
  <c r="E221" i="5"/>
  <c r="D221" i="5"/>
  <c r="E218" i="5"/>
  <c r="D218" i="5"/>
  <c r="E216" i="5"/>
  <c r="D216" i="5"/>
  <c r="E210" i="5"/>
  <c r="D210" i="5"/>
  <c r="E207" i="5"/>
  <c r="D207" i="5"/>
  <c r="E203" i="5"/>
  <c r="D203" i="5"/>
  <c r="E201" i="5"/>
  <c r="D201" i="5"/>
  <c r="E199" i="5"/>
  <c r="D199" i="5"/>
  <c r="E197" i="5"/>
  <c r="D197" i="5"/>
  <c r="E194" i="5"/>
  <c r="D194" i="5"/>
  <c r="E190" i="5"/>
  <c r="D190" i="5"/>
  <c r="E188" i="5"/>
  <c r="D188" i="5"/>
  <c r="E186" i="5"/>
  <c r="D186" i="5"/>
  <c r="E184" i="5"/>
  <c r="D184" i="5"/>
  <c r="E180" i="5"/>
  <c r="D180" i="5"/>
  <c r="E178" i="5"/>
  <c r="D178" i="5"/>
  <c r="E173" i="5"/>
  <c r="D173" i="5"/>
  <c r="E171" i="5"/>
  <c r="D171" i="5"/>
  <c r="E169" i="5"/>
  <c r="D169" i="5"/>
  <c r="E167" i="5"/>
  <c r="D167" i="5"/>
  <c r="E164" i="5"/>
  <c r="D164" i="5"/>
  <c r="E162" i="5"/>
  <c r="D162" i="5"/>
  <c r="E160" i="5"/>
  <c r="D160" i="5"/>
  <c r="E158" i="5"/>
  <c r="D158" i="5"/>
  <c r="E152" i="5"/>
  <c r="D152" i="5"/>
  <c r="D151" i="5" s="1"/>
  <c r="E149" i="5"/>
  <c r="D149" i="5"/>
  <c r="E147" i="5"/>
  <c r="D147" i="5"/>
  <c r="E145" i="5"/>
  <c r="D145" i="5"/>
  <c r="E139" i="5"/>
  <c r="D139" i="5"/>
  <c r="E136" i="5"/>
  <c r="D136" i="5"/>
  <c r="E133" i="5"/>
  <c r="D133" i="5"/>
  <c r="E130" i="5"/>
  <c r="D130" i="5"/>
  <c r="E127" i="5"/>
  <c r="D127" i="5"/>
  <c r="D126" i="5" s="1"/>
  <c r="E122" i="5"/>
  <c r="D122" i="5"/>
  <c r="E116" i="5"/>
  <c r="D116" i="5"/>
  <c r="E108" i="5"/>
  <c r="D108" i="5"/>
  <c r="E102" i="5"/>
  <c r="D102" i="5"/>
  <c r="E97" i="5"/>
  <c r="D97" i="5"/>
  <c r="E94" i="5"/>
  <c r="D94" i="5"/>
  <c r="E92" i="5"/>
  <c r="D92" i="5"/>
  <c r="E88" i="5"/>
  <c r="D88" i="5"/>
  <c r="E85" i="5"/>
  <c r="D85" i="5"/>
  <c r="E83" i="5"/>
  <c r="D83" i="5"/>
  <c r="E79" i="5"/>
  <c r="D79" i="5"/>
  <c r="E71" i="5"/>
  <c r="D71" i="5"/>
  <c r="E62" i="5"/>
  <c r="D62" i="5"/>
  <c r="E56" i="5"/>
  <c r="D56" i="5"/>
  <c r="E51" i="5"/>
  <c r="D51" i="5"/>
  <c r="E48" i="5"/>
  <c r="D48" i="5"/>
  <c r="E46" i="5"/>
  <c r="D46" i="5"/>
  <c r="E43" i="5"/>
  <c r="D43" i="5"/>
  <c r="E40" i="5"/>
  <c r="D40" i="5"/>
  <c r="E38" i="5"/>
  <c r="D38" i="5"/>
  <c r="E36" i="5"/>
  <c r="D36" i="5"/>
  <c r="E34" i="5"/>
  <c r="D34" i="5"/>
  <c r="E32" i="5"/>
  <c r="D32" i="5"/>
  <c r="E30" i="5"/>
  <c r="D30" i="5"/>
  <c r="E27" i="5"/>
  <c r="D27" i="5"/>
  <c r="E24" i="5"/>
  <c r="D24" i="5"/>
  <c r="E20" i="5"/>
  <c r="D20" i="5"/>
  <c r="E18" i="5"/>
  <c r="D18" i="5"/>
  <c r="E16" i="5"/>
  <c r="D16" i="5"/>
  <c r="E14" i="5"/>
  <c r="D14" i="5"/>
  <c r="E12" i="5"/>
  <c r="D12" i="5"/>
  <c r="C83" i="5"/>
  <c r="B83" i="5"/>
  <c r="C320" i="5"/>
  <c r="B320" i="5"/>
  <c r="C304" i="5"/>
  <c r="C251" i="5"/>
  <c r="B251" i="5"/>
  <c r="C178" i="5"/>
  <c r="B178" i="5"/>
  <c r="C116" i="5"/>
  <c r="B116" i="5"/>
  <c r="C97" i="5"/>
  <c r="B97" i="5"/>
  <c r="C24" i="5"/>
  <c r="B24" i="5"/>
  <c r="C14" i="5"/>
  <c r="B14" i="5"/>
  <c r="E9" i="4"/>
  <c r="E13" i="4"/>
  <c r="E15" i="4"/>
  <c r="E18" i="4"/>
  <c r="E23" i="4"/>
  <c r="E30" i="4"/>
  <c r="E40" i="4"/>
  <c r="E48" i="4"/>
  <c r="E52" i="4"/>
  <c r="E54" i="4"/>
  <c r="E61" i="4"/>
  <c r="D9" i="4"/>
  <c r="D13" i="4"/>
  <c r="D15" i="4"/>
  <c r="D18" i="4"/>
  <c r="D23" i="4"/>
  <c r="D30" i="4"/>
  <c r="D40" i="4"/>
  <c r="D48" i="4"/>
  <c r="D52" i="4"/>
  <c r="D54" i="4"/>
  <c r="D61" i="4"/>
  <c r="C10" i="2"/>
  <c r="D10" i="2"/>
  <c r="E10" i="2"/>
  <c r="C41" i="2"/>
  <c r="D41" i="2"/>
  <c r="E41" i="2"/>
  <c r="B41" i="2"/>
  <c r="G40" i="4" l="1"/>
  <c r="F41" i="2"/>
  <c r="G41" i="2"/>
  <c r="G10" i="2"/>
  <c r="G54" i="4"/>
  <c r="G30" i="4"/>
  <c r="G13" i="4"/>
  <c r="G12" i="5"/>
  <c r="G16" i="5"/>
  <c r="G20" i="5"/>
  <c r="G27" i="5"/>
  <c r="G32" i="5"/>
  <c r="G36" i="5"/>
  <c r="G40" i="5"/>
  <c r="G46" i="5"/>
  <c r="G51" i="5"/>
  <c r="G62" i="5"/>
  <c r="G79" i="5"/>
  <c r="G85" i="5"/>
  <c r="G92" i="5"/>
  <c r="F97" i="5"/>
  <c r="G97" i="5"/>
  <c r="G108" i="5"/>
  <c r="G122" i="5"/>
  <c r="G130" i="5"/>
  <c r="G136" i="5"/>
  <c r="F145" i="5"/>
  <c r="G145" i="5"/>
  <c r="G149" i="5"/>
  <c r="G158" i="5"/>
  <c r="G162" i="5"/>
  <c r="G167" i="5"/>
  <c r="G171" i="5"/>
  <c r="F178" i="5"/>
  <c r="G178" i="5"/>
  <c r="G184" i="5"/>
  <c r="G188" i="5"/>
  <c r="G194" i="5"/>
  <c r="G199" i="5"/>
  <c r="G203" i="5"/>
  <c r="G210" i="5"/>
  <c r="G218" i="5"/>
  <c r="G223" i="5"/>
  <c r="G230" i="5"/>
  <c r="G236" i="5"/>
  <c r="G241" i="5"/>
  <c r="G245" i="5"/>
  <c r="F251" i="5"/>
  <c r="G251" i="5"/>
  <c r="G256" i="5"/>
  <c r="G261" i="5"/>
  <c r="G266" i="5"/>
  <c r="G271" i="5"/>
  <c r="G275" i="5"/>
  <c r="G283" i="5"/>
  <c r="G289" i="5"/>
  <c r="G301" i="5"/>
  <c r="E310" i="5"/>
  <c r="G311" i="5"/>
  <c r="F320" i="5"/>
  <c r="G320" i="5"/>
  <c r="E325" i="5"/>
  <c r="G326" i="5"/>
  <c r="G61" i="4"/>
  <c r="G15" i="4"/>
  <c r="G52" i="4"/>
  <c r="G23" i="4"/>
  <c r="G9" i="4"/>
  <c r="D227" i="5"/>
  <c r="G48" i="4"/>
  <c r="G18" i="4"/>
  <c r="F14" i="5"/>
  <c r="G14" i="5"/>
  <c r="G18" i="5"/>
  <c r="F24" i="5"/>
  <c r="G24" i="5"/>
  <c r="G30" i="5"/>
  <c r="G34" i="5"/>
  <c r="G38" i="5"/>
  <c r="G43" i="5"/>
  <c r="G48" i="5"/>
  <c r="G56" i="5"/>
  <c r="G71" i="5"/>
  <c r="F83" i="5"/>
  <c r="G83" i="5"/>
  <c r="G88" i="5"/>
  <c r="G94" i="5"/>
  <c r="G102" i="5"/>
  <c r="F116" i="5"/>
  <c r="G116" i="5"/>
  <c r="E126" i="5"/>
  <c r="G127" i="5"/>
  <c r="G133" i="5"/>
  <c r="G139" i="5"/>
  <c r="G147" i="5"/>
  <c r="E151" i="5"/>
  <c r="G152" i="5"/>
  <c r="G160" i="5"/>
  <c r="G164" i="5"/>
  <c r="G169" i="5"/>
  <c r="G173" i="5"/>
  <c r="G180" i="5"/>
  <c r="G186" i="5"/>
  <c r="G190" i="5"/>
  <c r="G197" i="5"/>
  <c r="G201" i="5"/>
  <c r="G207" i="5"/>
  <c r="G216" i="5"/>
  <c r="E220" i="5"/>
  <c r="G221" i="5"/>
  <c r="G228" i="5"/>
  <c r="G232" i="5"/>
  <c r="G239" i="5"/>
  <c r="G243" i="5"/>
  <c r="G248" i="5"/>
  <c r="G254" i="5"/>
  <c r="G258" i="5"/>
  <c r="G264" i="5"/>
  <c r="G268" i="5"/>
  <c r="G273" i="5"/>
  <c r="G278" i="5"/>
  <c r="G286" i="5"/>
  <c r="G297" i="5"/>
  <c r="G304" i="5"/>
  <c r="E314" i="5"/>
  <c r="G315" i="5"/>
  <c r="G322" i="5"/>
  <c r="E328" i="5"/>
  <c r="G329" i="5"/>
  <c r="D319" i="5"/>
  <c r="D296" i="5"/>
  <c r="D11" i="5"/>
  <c r="E260" i="5"/>
  <c r="E296" i="5"/>
  <c r="E215" i="5"/>
  <c r="D166" i="5"/>
  <c r="D183" i="5"/>
  <c r="D196" i="5"/>
  <c r="D215" i="5"/>
  <c r="E129" i="5"/>
  <c r="E166" i="5"/>
  <c r="E11" i="5"/>
  <c r="D157" i="5"/>
  <c r="E235" i="5"/>
  <c r="D42" i="5"/>
  <c r="D270" i="5"/>
  <c r="E29" i="5"/>
  <c r="E270" i="5"/>
  <c r="D87" i="5"/>
  <c r="D129" i="5"/>
  <c r="E196" i="5"/>
  <c r="E42" i="5"/>
  <c r="E319" i="5"/>
  <c r="D29" i="5"/>
  <c r="D260" i="5"/>
  <c r="D324" i="5"/>
  <c r="D220" i="5"/>
  <c r="D250" i="5"/>
  <c r="E183" i="5"/>
  <c r="E250" i="5"/>
  <c r="D282" i="5"/>
  <c r="E87" i="5"/>
  <c r="D235" i="5"/>
  <c r="E282" i="5"/>
  <c r="D156" i="5"/>
  <c r="E157" i="5"/>
  <c r="E227" i="5"/>
  <c r="E8" i="4"/>
  <c r="D8" i="4"/>
  <c r="G157" i="5" l="1"/>
  <c r="G11" i="5"/>
  <c r="G296" i="5"/>
  <c r="G314" i="5"/>
  <c r="D281" i="5"/>
  <c r="D280" i="5" s="1"/>
  <c r="E156" i="5"/>
  <c r="G166" i="5"/>
  <c r="G260" i="5"/>
  <c r="G126" i="5"/>
  <c r="G87" i="5"/>
  <c r="G151" i="5"/>
  <c r="G319" i="5"/>
  <c r="G8" i="4"/>
  <c r="G282" i="5"/>
  <c r="G250" i="5"/>
  <c r="G42" i="5"/>
  <c r="G270" i="5"/>
  <c r="G235" i="5"/>
  <c r="G129" i="5"/>
  <c r="E324" i="5"/>
  <c r="G325" i="5"/>
  <c r="G227" i="5"/>
  <c r="G183" i="5"/>
  <c r="E182" i="5"/>
  <c r="G196" i="5"/>
  <c r="G29" i="5"/>
  <c r="E214" i="5"/>
  <c r="G215" i="5"/>
  <c r="G328" i="5"/>
  <c r="G220" i="5"/>
  <c r="G310" i="5"/>
  <c r="D182" i="5"/>
  <c r="E226" i="5"/>
  <c r="E281" i="5"/>
  <c r="D226" i="5"/>
  <c r="D225" i="5" s="1"/>
  <c r="D10" i="5"/>
  <c r="D214" i="5"/>
  <c r="E10" i="5"/>
  <c r="C22" i="2"/>
  <c r="D22" i="2"/>
  <c r="E22" i="2"/>
  <c r="E19" i="2"/>
  <c r="E25" i="2"/>
  <c r="E28" i="2"/>
  <c r="E34" i="2"/>
  <c r="D19" i="2"/>
  <c r="D9" i="2" s="1"/>
  <c r="D25" i="2"/>
  <c r="D28" i="2"/>
  <c r="D35" i="2"/>
  <c r="G35" i="2" s="1"/>
  <c r="C25" i="2"/>
  <c r="C19" i="2"/>
  <c r="C28" i="2"/>
  <c r="C35" i="2"/>
  <c r="C34" i="2" s="1"/>
  <c r="B35" i="2"/>
  <c r="F35" i="2" s="1"/>
  <c r="G34" i="2" l="1"/>
  <c r="G22" i="2"/>
  <c r="E225" i="5"/>
  <c r="G226" i="5"/>
  <c r="D8" i="2"/>
  <c r="G19" i="2"/>
  <c r="E9" i="2"/>
  <c r="G10" i="5"/>
  <c r="E280" i="5"/>
  <c r="G281" i="5"/>
  <c r="G182" i="5"/>
  <c r="G28" i="2"/>
  <c r="G156" i="5"/>
  <c r="C9" i="2"/>
  <c r="C8" i="2" s="1"/>
  <c r="F25" i="2"/>
  <c r="G25" i="2"/>
  <c r="G214" i="5"/>
  <c r="G324" i="5"/>
  <c r="D9" i="5"/>
  <c r="D8" i="5"/>
  <c r="E8" i="5"/>
  <c r="E9" i="5"/>
  <c r="B34" i="2"/>
  <c r="F34" i="2" s="1"/>
  <c r="D34" i="2"/>
  <c r="B28" i="2"/>
  <c r="F28" i="2" s="1"/>
  <c r="B25" i="2"/>
  <c r="B22" i="2"/>
  <c r="F22" i="2" s="1"/>
  <c r="B19" i="2"/>
  <c r="F19" i="2" s="1"/>
  <c r="B10" i="2"/>
  <c r="F10" i="2" s="1"/>
  <c r="E8" i="3"/>
  <c r="D8" i="3"/>
  <c r="B61" i="4"/>
  <c r="F61" i="4" s="1"/>
  <c r="B54" i="4"/>
  <c r="F54" i="4" s="1"/>
  <c r="B52" i="4"/>
  <c r="F52" i="4" s="1"/>
  <c r="B48" i="4"/>
  <c r="F48" i="4" s="1"/>
  <c r="B40" i="4"/>
  <c r="F40" i="4" s="1"/>
  <c r="B30" i="4"/>
  <c r="F30" i="4" s="1"/>
  <c r="B23" i="4"/>
  <c r="F23" i="4" s="1"/>
  <c r="B18" i="4"/>
  <c r="F18" i="4" s="1"/>
  <c r="B15" i="4"/>
  <c r="F15" i="4" s="1"/>
  <c r="B13" i="4"/>
  <c r="F13" i="4" s="1"/>
  <c r="B9" i="4"/>
  <c r="B8" i="3"/>
  <c r="B329" i="5"/>
  <c r="B326" i="5"/>
  <c r="B322" i="5"/>
  <c r="B315" i="5"/>
  <c r="B311" i="5"/>
  <c r="B304" i="5"/>
  <c r="F304" i="5" s="1"/>
  <c r="B301" i="5"/>
  <c r="F301" i="5" s="1"/>
  <c r="B297" i="5"/>
  <c r="F297" i="5" s="1"/>
  <c r="B289" i="5"/>
  <c r="F289" i="5" s="1"/>
  <c r="B286" i="5"/>
  <c r="F286" i="5" s="1"/>
  <c r="B283" i="5"/>
  <c r="F283" i="5" s="1"/>
  <c r="B278" i="5"/>
  <c r="F278" i="5" s="1"/>
  <c r="B275" i="5"/>
  <c r="F275" i="5" s="1"/>
  <c r="B273" i="5"/>
  <c r="F273" i="5" s="1"/>
  <c r="B271" i="5"/>
  <c r="F271" i="5" s="1"/>
  <c r="B268" i="5"/>
  <c r="F268" i="5" s="1"/>
  <c r="B266" i="5"/>
  <c r="F266" i="5" s="1"/>
  <c r="B264" i="5"/>
  <c r="F264" i="5" s="1"/>
  <c r="B261" i="5"/>
  <c r="F261" i="5" s="1"/>
  <c r="B258" i="5"/>
  <c r="F258" i="5" s="1"/>
  <c r="B256" i="5"/>
  <c r="F256" i="5" s="1"/>
  <c r="B254" i="5"/>
  <c r="F254" i="5" s="1"/>
  <c r="B248" i="5"/>
  <c r="F248" i="5" s="1"/>
  <c r="B245" i="5"/>
  <c r="F245" i="5" s="1"/>
  <c r="B243" i="5"/>
  <c r="F243" i="5" s="1"/>
  <c r="B241" i="5"/>
  <c r="F241" i="5" s="1"/>
  <c r="B239" i="5"/>
  <c r="F239" i="5" s="1"/>
  <c r="B236" i="5"/>
  <c r="F236" i="5" s="1"/>
  <c r="B232" i="5"/>
  <c r="F232" i="5" s="1"/>
  <c r="B230" i="5"/>
  <c r="F230" i="5" s="1"/>
  <c r="B228" i="5"/>
  <c r="F228" i="5" s="1"/>
  <c r="B223" i="5"/>
  <c r="F223" i="5" s="1"/>
  <c r="B221" i="5"/>
  <c r="F221" i="5" s="1"/>
  <c r="B218" i="5"/>
  <c r="F218" i="5" s="1"/>
  <c r="B216" i="5"/>
  <c r="F216" i="5" s="1"/>
  <c r="B210" i="5"/>
  <c r="F210" i="5" s="1"/>
  <c r="B207" i="5"/>
  <c r="F207" i="5" s="1"/>
  <c r="B203" i="5"/>
  <c r="F203" i="5" s="1"/>
  <c r="B201" i="5"/>
  <c r="F201" i="5" s="1"/>
  <c r="B199" i="5"/>
  <c r="F199" i="5" s="1"/>
  <c r="B197" i="5"/>
  <c r="F197" i="5" s="1"/>
  <c r="B194" i="5"/>
  <c r="F194" i="5" s="1"/>
  <c r="B190" i="5"/>
  <c r="F190" i="5" s="1"/>
  <c r="B188" i="5"/>
  <c r="F188" i="5" s="1"/>
  <c r="B186" i="5"/>
  <c r="F186" i="5" s="1"/>
  <c r="B184" i="5"/>
  <c r="F184" i="5" s="1"/>
  <c r="B180" i="5"/>
  <c r="F180" i="5" s="1"/>
  <c r="B173" i="5"/>
  <c r="F173" i="5" s="1"/>
  <c r="B171" i="5"/>
  <c r="F171" i="5" s="1"/>
  <c r="B169" i="5"/>
  <c r="F169" i="5" s="1"/>
  <c r="B167" i="5"/>
  <c r="F167" i="5" s="1"/>
  <c r="B164" i="5"/>
  <c r="F164" i="5" s="1"/>
  <c r="B162" i="5"/>
  <c r="F162" i="5" s="1"/>
  <c r="B160" i="5"/>
  <c r="F160" i="5" s="1"/>
  <c r="B158" i="5"/>
  <c r="F158" i="5" s="1"/>
  <c r="B152" i="5"/>
  <c r="B149" i="5"/>
  <c r="F149" i="5" s="1"/>
  <c r="B147" i="5"/>
  <c r="F147" i="5" s="1"/>
  <c r="B139" i="5"/>
  <c r="F139" i="5" s="1"/>
  <c r="B136" i="5"/>
  <c r="F136" i="5" s="1"/>
  <c r="B133" i="5"/>
  <c r="F133" i="5" s="1"/>
  <c r="B130" i="5"/>
  <c r="F130" i="5" s="1"/>
  <c r="B127" i="5"/>
  <c r="B122" i="5"/>
  <c r="F122" i="5" s="1"/>
  <c r="B108" i="5"/>
  <c r="F108" i="5" s="1"/>
  <c r="B102" i="5"/>
  <c r="F102" i="5" s="1"/>
  <c r="B94" i="5"/>
  <c r="F94" i="5" s="1"/>
  <c r="B92" i="5"/>
  <c r="F92" i="5" s="1"/>
  <c r="B88" i="5"/>
  <c r="F88" i="5" s="1"/>
  <c r="B85" i="5"/>
  <c r="F85" i="5" s="1"/>
  <c r="B79" i="5"/>
  <c r="F79" i="5" s="1"/>
  <c r="B71" i="5"/>
  <c r="F71" i="5" s="1"/>
  <c r="B62" i="5"/>
  <c r="F62" i="5" s="1"/>
  <c r="B56" i="5"/>
  <c r="F56" i="5" s="1"/>
  <c r="B51" i="5"/>
  <c r="F51" i="5" s="1"/>
  <c r="B48" i="5"/>
  <c r="F48" i="5" s="1"/>
  <c r="B46" i="5"/>
  <c r="F46" i="5" s="1"/>
  <c r="B43" i="5"/>
  <c r="F43" i="5" s="1"/>
  <c r="B40" i="5"/>
  <c r="F40" i="5" s="1"/>
  <c r="B38" i="5"/>
  <c r="F38" i="5" s="1"/>
  <c r="B36" i="5"/>
  <c r="F36" i="5" s="1"/>
  <c r="B34" i="5"/>
  <c r="F34" i="5" s="1"/>
  <c r="B32" i="5"/>
  <c r="F32" i="5" s="1"/>
  <c r="B30" i="5"/>
  <c r="F30" i="5" s="1"/>
  <c r="B27" i="5"/>
  <c r="F27" i="5" s="1"/>
  <c r="B20" i="5"/>
  <c r="F20" i="5" s="1"/>
  <c r="B18" i="5"/>
  <c r="F18" i="5" s="1"/>
  <c r="B16" i="5"/>
  <c r="F16" i="5" s="1"/>
  <c r="B12" i="5"/>
  <c r="F12" i="5" s="1"/>
  <c r="C329" i="5"/>
  <c r="C328" i="5" s="1"/>
  <c r="C326" i="5"/>
  <c r="C325" i="5" s="1"/>
  <c r="C322" i="5"/>
  <c r="C319" i="5" s="1"/>
  <c r="C315" i="5"/>
  <c r="C314" i="5" s="1"/>
  <c r="C311" i="5"/>
  <c r="C310" i="5" s="1"/>
  <c r="C301" i="5"/>
  <c r="C297" i="5"/>
  <c r="C289" i="5"/>
  <c r="C286" i="5"/>
  <c r="C283" i="5"/>
  <c r="C278" i="5"/>
  <c r="C275" i="5"/>
  <c r="C273" i="5"/>
  <c r="C271" i="5"/>
  <c r="C268" i="5"/>
  <c r="C266" i="5"/>
  <c r="C264" i="5"/>
  <c r="C261" i="5"/>
  <c r="C258" i="5"/>
  <c r="C256" i="5"/>
  <c r="C254" i="5"/>
  <c r="C248" i="5"/>
  <c r="C245" i="5"/>
  <c r="C243" i="5"/>
  <c r="C241" i="5"/>
  <c r="C239" i="5"/>
  <c r="C236" i="5"/>
  <c r="C232" i="5"/>
  <c r="C230" i="5"/>
  <c r="C228" i="5"/>
  <c r="C223" i="5"/>
  <c r="C221" i="5"/>
  <c r="C218" i="5"/>
  <c r="C216" i="5"/>
  <c r="C210" i="5"/>
  <c r="C207" i="5"/>
  <c r="C203" i="5"/>
  <c r="C201" i="5"/>
  <c r="C199" i="5"/>
  <c r="C197" i="5"/>
  <c r="C194" i="5"/>
  <c r="C190" i="5"/>
  <c r="C188" i="5"/>
  <c r="C186" i="5"/>
  <c r="C184" i="5"/>
  <c r="C180" i="5"/>
  <c r="C173" i="5"/>
  <c r="C171" i="5"/>
  <c r="C169" i="5"/>
  <c r="C167" i="5"/>
  <c r="C164" i="5"/>
  <c r="C162" i="5"/>
  <c r="C160" i="5"/>
  <c r="C158" i="5"/>
  <c r="C152" i="5"/>
  <c r="C151" i="5" s="1"/>
  <c r="C149" i="5"/>
  <c r="C147" i="5"/>
  <c r="C145" i="5"/>
  <c r="C139" i="5"/>
  <c r="C136" i="5"/>
  <c r="C133" i="5"/>
  <c r="C130" i="5"/>
  <c r="C127" i="5"/>
  <c r="C126" i="5" s="1"/>
  <c r="C122" i="5"/>
  <c r="C108" i="5"/>
  <c r="C102" i="5"/>
  <c r="C94" i="5"/>
  <c r="C92" i="5"/>
  <c r="C88" i="5"/>
  <c r="C85" i="5"/>
  <c r="C79" i="5"/>
  <c r="C71" i="5"/>
  <c r="C62" i="5"/>
  <c r="C56" i="5"/>
  <c r="C51" i="5"/>
  <c r="C48" i="5"/>
  <c r="C46" i="5"/>
  <c r="C43" i="5"/>
  <c r="C40" i="5"/>
  <c r="C38" i="5"/>
  <c r="C36" i="5"/>
  <c r="C34" i="5"/>
  <c r="C32" i="5"/>
  <c r="C30" i="5"/>
  <c r="C27" i="5"/>
  <c r="C20" i="5"/>
  <c r="C18" i="5"/>
  <c r="C16" i="5"/>
  <c r="C12" i="5"/>
  <c r="B325" i="5" l="1"/>
  <c r="F325" i="5" s="1"/>
  <c r="F326" i="5"/>
  <c r="G8" i="5"/>
  <c r="B310" i="5"/>
  <c r="F310" i="5" s="1"/>
  <c r="F311" i="5"/>
  <c r="B328" i="5"/>
  <c r="F328" i="5" s="1"/>
  <c r="F329" i="5"/>
  <c r="G9" i="2"/>
  <c r="E8" i="2"/>
  <c r="B151" i="5"/>
  <c r="F151" i="5" s="1"/>
  <c r="F152" i="5"/>
  <c r="B314" i="5"/>
  <c r="F314" i="5" s="1"/>
  <c r="F315" i="5"/>
  <c r="G280" i="5"/>
  <c r="B126" i="5"/>
  <c r="F126" i="5" s="1"/>
  <c r="F127" i="5"/>
  <c r="B319" i="5"/>
  <c r="F319" i="5" s="1"/>
  <c r="F322" i="5"/>
  <c r="B8" i="4"/>
  <c r="F8" i="4" s="1"/>
  <c r="F9" i="4"/>
  <c r="G9" i="5"/>
  <c r="G225" i="5"/>
  <c r="B215" i="5"/>
  <c r="F215" i="5" s="1"/>
  <c r="B324" i="5"/>
  <c r="F324" i="5" s="1"/>
  <c r="B42" i="5"/>
  <c r="F42" i="5" s="1"/>
  <c r="C324" i="5"/>
  <c r="C166" i="5"/>
  <c r="C156" i="5" s="1"/>
  <c r="B166" i="5"/>
  <c r="B260" i="5"/>
  <c r="F260" i="5" s="1"/>
  <c r="B296" i="5"/>
  <c r="F296" i="5" s="1"/>
  <c r="B282" i="5"/>
  <c r="F282" i="5" s="1"/>
  <c r="B11" i="5"/>
  <c r="F11" i="5" s="1"/>
  <c r="C11" i="5"/>
  <c r="B235" i="5"/>
  <c r="F235" i="5" s="1"/>
  <c r="B270" i="5"/>
  <c r="F270" i="5" s="1"/>
  <c r="B29" i="5"/>
  <c r="F29" i="5" s="1"/>
  <c r="B250" i="5"/>
  <c r="F250" i="5" s="1"/>
  <c r="B220" i="5"/>
  <c r="B196" i="5"/>
  <c r="F196" i="5" s="1"/>
  <c r="B183" i="5"/>
  <c r="C296" i="5"/>
  <c r="C157" i="5"/>
  <c r="C270" i="5"/>
  <c r="B129" i="5"/>
  <c r="F129" i="5" s="1"/>
  <c r="B87" i="5"/>
  <c r="F87" i="5" s="1"/>
  <c r="C87" i="5"/>
  <c r="C282" i="5"/>
  <c r="C129" i="5"/>
  <c r="B227" i="5"/>
  <c r="F227" i="5" s="1"/>
  <c r="B157" i="5"/>
  <c r="F157" i="5" s="1"/>
  <c r="C42" i="5"/>
  <c r="C227" i="5"/>
  <c r="B9" i="2"/>
  <c r="B8" i="2" s="1"/>
  <c r="C29" i="5"/>
  <c r="C235" i="5"/>
  <c r="C260" i="5"/>
  <c r="C196" i="5"/>
  <c r="C215" i="5"/>
  <c r="C220" i="5"/>
  <c r="C183" i="5"/>
  <c r="C182" i="5" s="1"/>
  <c r="C250" i="5"/>
  <c r="B214" i="5" l="1"/>
  <c r="F214" i="5" s="1"/>
  <c r="F220" i="5"/>
  <c r="G8" i="2"/>
  <c r="F8" i="2"/>
  <c r="B182" i="5"/>
  <c r="F182" i="5" s="1"/>
  <c r="F183" i="5"/>
  <c r="B156" i="5"/>
  <c r="F156" i="5" s="1"/>
  <c r="F166" i="5"/>
  <c r="F9" i="2"/>
  <c r="C10" i="5"/>
  <c r="B10" i="5"/>
  <c r="F10" i="5" s="1"/>
  <c r="B281" i="5"/>
  <c r="C281" i="5"/>
  <c r="C280" i="5" s="1"/>
  <c r="C226" i="5"/>
  <c r="C225" i="5" s="1"/>
  <c r="B226" i="5"/>
  <c r="C214" i="5"/>
  <c r="B225" i="5" l="1"/>
  <c r="F225" i="5" s="1"/>
  <c r="F226" i="5"/>
  <c r="B280" i="5"/>
  <c r="F280" i="5" s="1"/>
  <c r="F281" i="5"/>
  <c r="B9" i="5"/>
  <c r="F9" i="5" s="1"/>
  <c r="C8" i="5"/>
  <c r="C9" i="5"/>
  <c r="B8" i="5"/>
  <c r="F8" i="5" s="1"/>
  <c r="C61" i="4" l="1"/>
  <c r="C54" i="4"/>
  <c r="C52" i="4"/>
  <c r="C48" i="4"/>
  <c r="C40" i="4"/>
  <c r="C30" i="4"/>
  <c r="C23" i="4"/>
  <c r="C18" i="4"/>
  <c r="C15" i="4"/>
  <c r="C13" i="4"/>
  <c r="C9" i="4"/>
  <c r="C8" i="4" l="1"/>
  <c r="G24" i="3" l="1"/>
  <c r="F24" i="3"/>
  <c r="G23" i="3"/>
  <c r="F23" i="3"/>
  <c r="G21" i="3"/>
  <c r="F21" i="3"/>
  <c r="G20" i="3"/>
  <c r="F20" i="3"/>
  <c r="G19" i="3"/>
  <c r="F19" i="3"/>
  <c r="F17" i="3"/>
  <c r="G16" i="3"/>
  <c r="F16" i="3"/>
  <c r="G15" i="3"/>
  <c r="F15" i="3"/>
  <c r="F13" i="3"/>
  <c r="G11" i="3"/>
  <c r="F11" i="3"/>
  <c r="G10" i="3"/>
  <c r="F10" i="3"/>
  <c r="G9" i="3"/>
  <c r="F9" i="3"/>
  <c r="C8" i="3"/>
  <c r="G8" i="3" l="1"/>
  <c r="F8" i="3"/>
</calcChain>
</file>

<file path=xl/sharedStrings.xml><?xml version="1.0" encoding="utf-8"?>
<sst xmlns="http://schemas.openxmlformats.org/spreadsheetml/2006/main" count="960" uniqueCount="126">
  <si>
    <t>Oznaka</t>
  </si>
  <si>
    <t>SVEUKUPNO</t>
  </si>
  <si>
    <t>A 420601 Dostupnost na primarnoj razini zdravstvene zaštite</t>
  </si>
  <si>
    <t>Izvor: 1813 Prenesena sredstva - opći prihodi i primici - preostali višak</t>
  </si>
  <si>
    <t>Izvor: 3211 Vlastiti prihodi - zdravstvene ustanove</t>
  </si>
  <si>
    <t>Izvor: 415 Naknada za koncesije u primarnoj zdravstvenoj zaštiti</t>
  </si>
  <si>
    <t>Izvor: 4311 Prihodi za posebne namjene - zdravstvene ustanove</t>
  </si>
  <si>
    <t>Izvor: 5211 Pomoći - zdravstvene ustanove</t>
  </si>
  <si>
    <t>Izvor: 6211 Donacije - zdravstvene ustanove</t>
  </si>
  <si>
    <t>A 420603 Specijalizacije doktora medicine</t>
  </si>
  <si>
    <t>A 420611 Specijalističko usavršavanje doktora medicine - EU projekt</t>
  </si>
  <si>
    <t>Izvor: 5251 Pomoći za provođenje EU projekata - proračunski korisnici</t>
  </si>
  <si>
    <t>A 420612 Sufinanciranje posljedica zdravstvene krize uzrokovane pandemijom COVID - 19</t>
  </si>
  <si>
    <t>Izvor: 51202 Min. turizma - sufinanciranje HMP u turističkoj sezoni</t>
  </si>
  <si>
    <t>K 420802 Ulaganje i opremanje objekata</t>
  </si>
  <si>
    <t>Izvor: 4451 Prihodi za decentralizirane funkcije - zdravstvene ustanove</t>
  </si>
  <si>
    <t>Izvor: 7311 Prihodi od prodaje ili zamjene nefin. imov. i naknade štete s nalova osiguranja - zdravstvene ustanove</t>
  </si>
  <si>
    <t>K 420803 Zanavljanje voznog parka</t>
  </si>
  <si>
    <t>Ostvarenje 2021.</t>
  </si>
  <si>
    <t>6=5/2*100</t>
  </si>
  <si>
    <t>6=5/4*100</t>
  </si>
  <si>
    <t>ZAVOD ZA HITNU MEDICINU PRIMORSKO-GORANSKE ŽUPANIJE</t>
  </si>
  <si>
    <t>Izvor    1111 Opći prihodi i primici</t>
  </si>
  <si>
    <t>Izvor: 111 Porezni i ostali prihodi</t>
  </si>
  <si>
    <t>Izvor: 181 Prenesena sredstva - opći prihodi i primici</t>
  </si>
  <si>
    <t>Izvor: 321 Vlastiti prihodi - proračunski korisnici</t>
  </si>
  <si>
    <t>Izvor: 383 Prenesena sredstva - vlastiti prihodi proračunskih korisnika</t>
  </si>
  <si>
    <t>Izvor 417 Prihodi od uplate viška prihoda od zdravstvenih ustanova</t>
  </si>
  <si>
    <t>Izvor: 431 Prihodi za posebne namjene - proračunski korisnici</t>
  </si>
  <si>
    <t>Izvor: 445 Prihodi za decentralizirane funkcije - zdravstvene ustanove</t>
  </si>
  <si>
    <t>Izvor: 481 Prenesena sredstva - namjenski prihodi</t>
  </si>
  <si>
    <t>Izvor: 483 Prenesena sredstva - namjenski prihodi - proračunski korisnici</t>
  </si>
  <si>
    <t>Izvor: 512 Pomoći iz državnog proračuna</t>
  </si>
  <si>
    <t>Izvor: 521 Pomoći - proračunski korisnici</t>
  </si>
  <si>
    <t>Izvor: 525 Pomoći za provođenje EU projekata - proračunski korisnici</t>
  </si>
  <si>
    <t>Izvor: 582 Prenesena sredstva - pomoći - proračunski korisnici</t>
  </si>
  <si>
    <t>Izvor: 621 Donacije - proračunski korisnici</t>
  </si>
  <si>
    <t>Izvor: 731 Prihodi od prodaje ili zamjene nefin. imov. i naknade štete s naslova osiguranja - prorač. korisnici</t>
  </si>
  <si>
    <t>Izvor: 782 Prenesena sredstva - Prihodi od prodaje ili zamjene nefinancijske imovine i naknade štete s naslova osiguranja</t>
  </si>
  <si>
    <t>Izvor: 922 Prenesena sredstva - Višak prethodne godine</t>
  </si>
  <si>
    <t xml:space="preserve">Rashodi / izdaci - po ekonomskoj klasifikaciji  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</si>
  <si>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</si>
  <si>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</si>
  <si>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</si>
  <si>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</si>
  <si>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</si>
  <si>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</si>
  <si>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</si>
  <si>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</si>
  <si>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</si>
  <si>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</si>
  <si>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</si>
  <si>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</si>
  <si>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</si>
  <si>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</si>
  <si>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</si>
  <si>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</si>
  <si>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</si>
  <si>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</si>
  <si>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</si>
  <si>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</si>
  <si>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</si>
  <si>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</si>
  <si>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</si>
  <si>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</si>
  <si>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</si>
  <si>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</si>
  <si>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</si>
  <si>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</si>
  <si>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</si>
  <si>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</si>
  <si>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</si>
  <si>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</si>
  <si>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</si>
  <si>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</si>
  <si>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</si>
  <si>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</si>
  <si>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</si>
  <si>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</si>
  <si>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</si>
  <si>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</si>
  <si>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</si>
  <si>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</si>
  <si>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</si>
  <si>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383 Kazne, penali i naknade štete</t>
  </si>
  <si>
    <t>3835 Ostale kazne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</si>
  <si>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</si>
  <si>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</si>
  <si>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</si>
  <si>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</si>
  <si>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</si>
  <si>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4227 Uređaji, strojevi i oprema za ostale namjene</t>
  </si>
  <si>
    <t>423 Prijevozna sredstva</t>
  </si>
  <si>
    <t>4231 Prijevozna sredstva u cestovnom prometu</t>
  </si>
  <si>
    <t>Izvor 1111 Opći prihodi i primici</t>
  </si>
  <si>
    <t>Izvorni  plan  2022.</t>
  </si>
  <si>
    <t>Tekući plan 2022.</t>
  </si>
  <si>
    <t>Ostvarenje 2022.</t>
  </si>
  <si>
    <t>IZVJEŠTAJ O IZVRŠENJU FINANCIJSKOG PLANA Zavoda za hitnu medicinu Primorsko - goranske županije za 2022.</t>
  </si>
  <si>
    <t>IZVJEŠTAJ O IZVRŠENJU  FINANCIJSKOG PLANA  ZAVODA ZA HITNU MEDICINU PRIMORSKO-GORANSKE ŽUPANIJE za 2022.</t>
  </si>
  <si>
    <t>Izvor 415   Naknada za komcesije u primarnoj zdravstvenoj zaštiti</t>
  </si>
  <si>
    <t>IZVJEŠTAJ O IZVRŠENJU FINANCIJSKOG PLANA ZAVODA ZA HITNU MEDICINU PRIMORSKO-GORANSKE ŽUPANIJE za 2022.</t>
  </si>
  <si>
    <t>Rashodi/ Izdaci po izvorima financiranja</t>
  </si>
  <si>
    <t>Ind. %</t>
  </si>
  <si>
    <t>Rashodi/ izdaci po programskoj klasifikaciji i izvorima</t>
  </si>
  <si>
    <t>Program 4206 Sigurnost zdravlja i prava na zdravstvene usluge</t>
  </si>
  <si>
    <t>Program 4208 investicije u zdravstvenu infrastrukturu</t>
  </si>
  <si>
    <t>Izvor: 1813 Prenesena sredstva- opći prihodi i primici-preostali višak</t>
  </si>
  <si>
    <t>Izvor: 4815 Prenesena sredstva- naknada za koncesije u primarnoj zdravstvenoj zaštiti</t>
  </si>
  <si>
    <t>A 420614 Sufinanciranje HMP u turističkoj sezoni - Zavod za hitnu medicinu PGŽ</t>
  </si>
  <si>
    <t>4225 Instrumenti, uređaji i strojevi</t>
  </si>
  <si>
    <t>IZVJEŠTAJ O IZVRŠENJU FINANCIJSKOG PLANA  Zavoda za hitnu medicinu Primorsko - goranske županije ZA 2022.</t>
  </si>
  <si>
    <t>Rashodi /izdaci po programskoj i ekonomskoj  klasifikaciji i  izvorima financiranja</t>
  </si>
  <si>
    <t>3237 Službena radna i zaštitna odjeća</t>
  </si>
  <si>
    <t>Izvor: 512 Min. turizma - sufinanciranje HMP u turističkoj sezoni</t>
  </si>
  <si>
    <t>Program 4206 sigurnost zdravlja i prava na zdravstvene usluge</t>
  </si>
  <si>
    <t>Izvor 111 Opći prihodi i primici</t>
  </si>
  <si>
    <t>A 4206 Sufinanciranje HMP u turističkoj sezoni - Zavod za hitnu medicinu PGŽ</t>
  </si>
  <si>
    <t>Program 4206 Unapređenje kvalitete zdravstvene zaštite</t>
  </si>
  <si>
    <t>Ostvarenje 2021. eur</t>
  </si>
  <si>
    <t>Izvorni  plan  2022. eur</t>
  </si>
  <si>
    <t>Tekući plan 2022. eur</t>
  </si>
  <si>
    <t>Ostvarenje 2022. eur</t>
  </si>
  <si>
    <t>Izvor: 512 Min. turizma- sufinanciranje HMP u turističkoj sezoni</t>
  </si>
  <si>
    <t>Izvorni plan 2022. eur</t>
  </si>
  <si>
    <t>Izvor: 1111 Opći prihodi i 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</si>
</sst>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7.5"/>
      <color theme="1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/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horizontal="left" wrapText="1" indent="3"/>
    </xf>
    <xf numFmtId="0" fontId="18" fillId="33" borderId="10" xfId="0" applyFont="1" applyFill="1" applyBorder="1" applyAlignment="1">
      <alignment horizontal="left" wrapText="1" indent="3"/>
    </xf>
    <xf numFmtId="0" fontId="19" fillId="33" borderId="13" xfId="0" applyFont="1" applyFill="1" applyBorder="1" applyAlignment="1">
      <alignment horizontal="left" wrapText="1" indent="1"/>
    </xf>
    <xf numFmtId="0" fontId="21" fillId="0" borderId="0" xfId="0" applyFont="1"/>
    <xf numFmtId="0" fontId="22" fillId="0" borderId="0" xfId="0" applyFont="1" applyAlignment="1">
      <alignment horizontal="left" indent="1"/>
    </xf>
    <xf numFmtId="0" fontId="23" fillId="0" borderId="0" xfId="0" applyFont="1"/>
    <xf numFmtId="0" fontId="21" fillId="0" borderId="0" xfId="0" applyFont="1" applyAlignment="1">
      <alignment horizontal="left" vertical="top"/>
    </xf>
    <xf numFmtId="0" fontId="25" fillId="0" borderId="12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 horizontal="left" indent="1"/>
    </xf>
    <xf numFmtId="0" fontId="26" fillId="0" borderId="12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wrapText="1" indent="5"/>
    </xf>
    <xf numFmtId="0" fontId="29" fillId="33" borderId="10" xfId="0" applyFont="1" applyFill="1" applyBorder="1" applyAlignment="1">
      <alignment horizontal="left" wrapText="1" indent="5"/>
    </xf>
    <xf numFmtId="4" fontId="22" fillId="0" borderId="0" xfId="0" applyNumberFormat="1" applyFont="1" applyAlignment="1">
      <alignment horizontal="left" indent="1"/>
    </xf>
    <xf numFmtId="0" fontId="28" fillId="0" borderId="10" xfId="0" applyFont="1" applyBorder="1" applyAlignment="1">
      <alignment horizontal="left" wrapText="1" indent="5"/>
    </xf>
    <xf numFmtId="4" fontId="23" fillId="0" borderId="0" xfId="0" applyNumberFormat="1" applyFont="1"/>
    <xf numFmtId="0" fontId="24" fillId="0" borderId="12" xfId="0" applyFont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 indent="3"/>
    </xf>
    <xf numFmtId="0" fontId="24" fillId="34" borderId="12" xfId="0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right" wrapText="1"/>
    </xf>
    <xf numFmtId="4" fontId="19" fillId="33" borderId="12" xfId="0" applyNumberFormat="1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wrapText="1"/>
    </xf>
    <xf numFmtId="4" fontId="20" fillId="33" borderId="12" xfId="0" applyNumberFormat="1" applyFont="1" applyFill="1" applyBorder="1" applyAlignment="1">
      <alignment horizontal="right" wrapText="1"/>
    </xf>
    <xf numFmtId="4" fontId="18" fillId="34" borderId="12" xfId="0" applyNumberFormat="1" applyFont="1" applyFill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wrapText="1" indent="1"/>
    </xf>
    <xf numFmtId="4" fontId="18" fillId="0" borderId="12" xfId="0" applyNumberFormat="1" applyFont="1" applyBorder="1" applyAlignment="1">
      <alignment wrapText="1"/>
    </xf>
    <xf numFmtId="0" fontId="18" fillId="0" borderId="12" xfId="0" applyFont="1" applyBorder="1" applyAlignment="1">
      <alignment horizontal="left" wrapText="1" indent="3"/>
    </xf>
    <xf numFmtId="0" fontId="18" fillId="0" borderId="12" xfId="0" applyFont="1" applyBorder="1" applyAlignment="1">
      <alignment wrapText="1"/>
    </xf>
    <xf numFmtId="4" fontId="22" fillId="0" borderId="12" xfId="0" applyNumberFormat="1" applyFont="1" applyBorder="1"/>
    <xf numFmtId="4" fontId="19" fillId="34" borderId="12" xfId="0" applyNumberFormat="1" applyFont="1" applyFill="1" applyBorder="1" applyAlignment="1">
      <alignment wrapText="1"/>
    </xf>
    <xf numFmtId="4" fontId="28" fillId="33" borderId="12" xfId="0" applyNumberFormat="1" applyFont="1" applyFill="1" applyBorder="1" applyAlignment="1">
      <alignment wrapText="1"/>
    </xf>
    <xf numFmtId="4" fontId="29" fillId="33" borderId="12" xfId="0" applyNumberFormat="1" applyFont="1" applyFill="1" applyBorder="1" applyAlignment="1">
      <alignment wrapText="1"/>
    </xf>
    <xf numFmtId="0" fontId="29" fillId="33" borderId="12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 wrapText="1" indent="1"/>
    </xf>
    <xf numFmtId="4" fontId="27" fillId="0" borderId="12" xfId="0" applyNumberFormat="1" applyFont="1" applyBorder="1"/>
    <xf numFmtId="0" fontId="28" fillId="33" borderId="12" xfId="0" applyFont="1" applyFill="1" applyBorder="1" applyAlignment="1">
      <alignment horizontal="left" wrapText="1" indent="5"/>
    </xf>
    <xf numFmtId="0" fontId="29" fillId="33" borderId="12" xfId="0" applyFont="1" applyFill="1" applyBorder="1" applyAlignment="1">
      <alignment horizontal="left" wrapText="1" indent="5"/>
    </xf>
    <xf numFmtId="0" fontId="29" fillId="34" borderId="10" xfId="0" applyFont="1" applyFill="1" applyBorder="1" applyAlignment="1">
      <alignment horizontal="left" wrapText="1" indent="5"/>
    </xf>
    <xf numFmtId="0" fontId="18" fillId="34" borderId="10" xfId="0" applyFont="1" applyFill="1" applyBorder="1" applyAlignment="1">
      <alignment horizontal="left" wrapText="1" indent="3"/>
    </xf>
    <xf numFmtId="0" fontId="18" fillId="34" borderId="10" xfId="0" applyFont="1" applyFill="1" applyBorder="1" applyAlignment="1">
      <alignment horizontal="left" wrapText="1" indent="1"/>
    </xf>
    <xf numFmtId="0" fontId="22" fillId="34" borderId="0" xfId="0" applyFont="1" applyFill="1" applyAlignment="1">
      <alignment horizontal="left" indent="1"/>
    </xf>
    <xf numFmtId="4" fontId="19" fillId="34" borderId="13" xfId="0" applyNumberFormat="1" applyFont="1" applyFill="1" applyBorder="1" applyAlignment="1">
      <alignment wrapText="1"/>
    </xf>
    <xf numFmtId="4" fontId="27" fillId="0" borderId="11" xfId="0" applyNumberFormat="1" applyFont="1" applyBorder="1"/>
    <xf numFmtId="4" fontId="19" fillId="0" borderId="10" xfId="0" applyNumberFormat="1" applyFont="1" applyBorder="1" applyAlignment="1">
      <alignment wrapText="1"/>
    </xf>
    <xf numFmtId="4" fontId="28" fillId="33" borderId="10" xfId="0" applyNumberFormat="1" applyFont="1" applyFill="1" applyBorder="1" applyAlignment="1">
      <alignment wrapText="1"/>
    </xf>
    <xf numFmtId="4" fontId="29" fillId="33" borderId="10" xfId="0" applyNumberFormat="1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4" fontId="28" fillId="34" borderId="10" xfId="0" applyNumberFormat="1" applyFont="1" applyFill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4" fontId="19" fillId="34" borderId="10" xfId="0" applyNumberFormat="1" applyFont="1" applyFill="1" applyBorder="1" applyAlignment="1">
      <alignment wrapText="1"/>
    </xf>
    <xf numFmtId="0" fontId="29" fillId="33" borderId="12" xfId="0" applyFont="1" applyFill="1" applyBorder="1" applyAlignment="1">
      <alignment horizontal="left" indent="5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F1" sqref="F1"/>
    </sheetView>
  </sheetViews>
  <sheetFormatPr defaultColWidth="9.109375" defaultRowHeight="11.4" x14ac:dyDescent="0.2"/>
  <cols>
    <col min="1" max="1" width="46.33203125" style="6" customWidth="1"/>
    <col min="2" max="3" width="14.109375" style="6" bestFit="1" customWidth="1"/>
    <col min="4" max="4" width="13.109375" style="6" customWidth="1"/>
    <col min="5" max="5" width="12.6640625" style="6" customWidth="1"/>
    <col min="6" max="6" width="6.33203125" style="10" customWidth="1"/>
    <col min="7" max="7" width="6.6640625" style="6" customWidth="1"/>
    <col min="8" max="16384" width="9.109375" style="6"/>
  </cols>
  <sheetData>
    <row r="1" spans="1:7" x14ac:dyDescent="0.2">
      <c r="A1" s="5" t="s">
        <v>21</v>
      </c>
    </row>
    <row r="2" spans="1:7" x14ac:dyDescent="0.2">
      <c r="A2" s="7"/>
    </row>
    <row r="3" spans="1:7" x14ac:dyDescent="0.2">
      <c r="A3" s="5" t="s">
        <v>99</v>
      </c>
    </row>
    <row r="4" spans="1:7" x14ac:dyDescent="0.2">
      <c r="A4" s="8" t="s">
        <v>40</v>
      </c>
    </row>
    <row r="6" spans="1:7" ht="22.2" customHeight="1" x14ac:dyDescent="0.2">
      <c r="A6" s="27" t="s">
        <v>0</v>
      </c>
      <c r="B6" s="17" t="s">
        <v>18</v>
      </c>
      <c r="C6" s="17" t="s">
        <v>95</v>
      </c>
      <c r="D6" s="17" t="s">
        <v>96</v>
      </c>
      <c r="E6" s="17" t="s">
        <v>97</v>
      </c>
      <c r="F6" s="17" t="s">
        <v>103</v>
      </c>
      <c r="G6" s="17" t="s">
        <v>103</v>
      </c>
    </row>
    <row r="7" spans="1:7" ht="9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7" ht="13.2" x14ac:dyDescent="0.25">
      <c r="A8" s="37" t="s">
        <v>1</v>
      </c>
      <c r="B8" s="33">
        <f>+B9+B13+B15+B18+B23+B30+B40+B48+B52+B54+B61</f>
        <v>66309201.859999992</v>
      </c>
      <c r="C8" s="33">
        <f>+C9+C13+C15+C18+C23+C30+C40+C48+C52+C54+C61</f>
        <v>81106504</v>
      </c>
      <c r="D8" s="33">
        <f>+D9+D13+D15+D18+D23+D30+D40+D48+D52+D54+D61</f>
        <v>82193004</v>
      </c>
      <c r="E8" s="33">
        <f>+E9+E13+E15+E18+E23+E30+E40+E48+E52+E54+E61</f>
        <v>78587848.250000015</v>
      </c>
      <c r="F8" s="38">
        <f>+E8/B8*100</f>
        <v>118.51725860903015</v>
      </c>
      <c r="G8" s="38">
        <f>E8/D8*100</f>
        <v>95.613792446374163</v>
      </c>
    </row>
    <row r="9" spans="1:7" x14ac:dyDescent="0.2">
      <c r="A9" s="39" t="s">
        <v>41</v>
      </c>
      <c r="B9" s="34">
        <f>SUM(B10:B12)</f>
        <v>47396518.729999997</v>
      </c>
      <c r="C9" s="34">
        <f t="shared" ref="C9:D9" si="0">SUM(C10:C12)</f>
        <v>52165747</v>
      </c>
      <c r="D9" s="34">
        <f t="shared" si="0"/>
        <v>52735747</v>
      </c>
      <c r="E9" s="34">
        <f t="shared" ref="E9" si="1">SUM(E10:E12)</f>
        <v>51575501.509999998</v>
      </c>
      <c r="F9" s="38">
        <f t="shared" ref="F9:F62" si="2">+E9/B9*100</f>
        <v>108.81706693229114</v>
      </c>
      <c r="G9" s="38">
        <f t="shared" ref="G9:G62" si="3">E9/D9*100</f>
        <v>97.799888015239461</v>
      </c>
    </row>
    <row r="10" spans="1:7" x14ac:dyDescent="0.2">
      <c r="A10" s="40" t="s">
        <v>42</v>
      </c>
      <c r="B10" s="35">
        <v>41854640</v>
      </c>
      <c r="C10" s="35">
        <v>45880747</v>
      </c>
      <c r="D10" s="35">
        <v>46705747</v>
      </c>
      <c r="E10" s="35">
        <v>45860755.82</v>
      </c>
      <c r="F10" s="38">
        <f t="shared" si="2"/>
        <v>109.57149749705171</v>
      </c>
      <c r="G10" s="38">
        <f t="shared" si="3"/>
        <v>98.190819686493825</v>
      </c>
    </row>
    <row r="11" spans="1:7" x14ac:dyDescent="0.2">
      <c r="A11" s="40" t="s">
        <v>43</v>
      </c>
      <c r="B11" s="35">
        <v>3867242.79</v>
      </c>
      <c r="C11" s="35">
        <v>4535000</v>
      </c>
      <c r="D11" s="35">
        <v>4280000</v>
      </c>
      <c r="E11" s="35">
        <v>3996799.72</v>
      </c>
      <c r="F11" s="38">
        <f t="shared" si="2"/>
        <v>103.35011110073076</v>
      </c>
      <c r="G11" s="38">
        <f t="shared" si="3"/>
        <v>93.383171028037395</v>
      </c>
    </row>
    <row r="12" spans="1:7" x14ac:dyDescent="0.2">
      <c r="A12" s="40" t="s">
        <v>44</v>
      </c>
      <c r="B12" s="35">
        <v>1674635.94</v>
      </c>
      <c r="C12" s="35">
        <v>1750000</v>
      </c>
      <c r="D12" s="35">
        <v>1750000</v>
      </c>
      <c r="E12" s="35">
        <v>1717945.97</v>
      </c>
      <c r="F12" s="38">
        <f t="shared" si="2"/>
        <v>102.58623554920241</v>
      </c>
      <c r="G12" s="38">
        <f t="shared" si="3"/>
        <v>98.168341142857145</v>
      </c>
    </row>
    <row r="13" spans="1:7" x14ac:dyDescent="0.2">
      <c r="A13" s="39" t="s">
        <v>45</v>
      </c>
      <c r="B13" s="34">
        <f>SUM(B14)</f>
        <v>1160700.47</v>
      </c>
      <c r="C13" s="34">
        <f t="shared" ref="C13:E13" si="4">SUM(C14)</f>
        <v>1335800</v>
      </c>
      <c r="D13" s="34">
        <f t="shared" si="4"/>
        <v>1337800</v>
      </c>
      <c r="E13" s="34">
        <f t="shared" si="4"/>
        <v>1298798.74</v>
      </c>
      <c r="F13" s="38">
        <f t="shared" si="2"/>
        <v>111.897838724921</v>
      </c>
      <c r="G13" s="38">
        <f t="shared" si="3"/>
        <v>97.084671849304826</v>
      </c>
    </row>
    <row r="14" spans="1:7" x14ac:dyDescent="0.2">
      <c r="A14" s="40" t="s">
        <v>46</v>
      </c>
      <c r="B14" s="35">
        <v>1160700.47</v>
      </c>
      <c r="C14" s="35">
        <v>1335800</v>
      </c>
      <c r="D14" s="35">
        <v>1337800</v>
      </c>
      <c r="E14" s="35">
        <v>1298798.74</v>
      </c>
      <c r="F14" s="38">
        <f t="shared" si="2"/>
        <v>111.897838724921</v>
      </c>
      <c r="G14" s="38">
        <f t="shared" si="3"/>
        <v>97.084671849304826</v>
      </c>
    </row>
    <row r="15" spans="1:7" x14ac:dyDescent="0.2">
      <c r="A15" s="39" t="s">
        <v>47</v>
      </c>
      <c r="B15" s="34">
        <f>SUM(B16:B17)</f>
        <v>6097787.5500000007</v>
      </c>
      <c r="C15" s="34">
        <f t="shared" ref="C15:D15" si="5">SUM(C16:C17)</f>
        <v>7274129</v>
      </c>
      <c r="D15" s="34">
        <f t="shared" si="5"/>
        <v>7425129</v>
      </c>
      <c r="E15" s="34">
        <f t="shared" ref="E15" si="6">SUM(E16:E17)</f>
        <v>6985741.3699999992</v>
      </c>
      <c r="F15" s="38">
        <f t="shared" si="2"/>
        <v>114.56190155394965</v>
      </c>
      <c r="G15" s="38">
        <f t="shared" si="3"/>
        <v>94.082424291887719</v>
      </c>
    </row>
    <row r="16" spans="1:7" x14ac:dyDescent="0.2">
      <c r="A16" s="56" t="s">
        <v>48</v>
      </c>
      <c r="B16" s="35">
        <v>6095317.7300000004</v>
      </c>
      <c r="C16" s="35">
        <v>7251729</v>
      </c>
      <c r="D16" s="35">
        <v>7402729</v>
      </c>
      <c r="E16" s="35">
        <v>6975336.0999999996</v>
      </c>
      <c r="F16" s="38">
        <f t="shared" si="2"/>
        <v>114.43761275427391</v>
      </c>
      <c r="G16" s="38">
        <f t="shared" si="3"/>
        <v>94.226549425218721</v>
      </c>
    </row>
    <row r="17" spans="1:7" ht="20.399999999999999" x14ac:dyDescent="0.2">
      <c r="A17" s="40" t="s">
        <v>49</v>
      </c>
      <c r="B17" s="35">
        <v>2469.8200000000002</v>
      </c>
      <c r="C17" s="35">
        <v>22400</v>
      </c>
      <c r="D17" s="35">
        <v>22400</v>
      </c>
      <c r="E17" s="35">
        <v>10405.27</v>
      </c>
      <c r="F17" s="38">
        <f t="shared" si="2"/>
        <v>421.29669368617959</v>
      </c>
      <c r="G17" s="38">
        <f t="shared" si="3"/>
        <v>46.452098214285712</v>
      </c>
    </row>
    <row r="18" spans="1:7" x14ac:dyDescent="0.2">
      <c r="A18" s="39" t="s">
        <v>50</v>
      </c>
      <c r="B18" s="34">
        <f>SUM(B19:B22)</f>
        <v>1256465.8199999998</v>
      </c>
      <c r="C18" s="34">
        <f t="shared" ref="C18:D18" si="7">SUM(C19:C22)</f>
        <v>1710480</v>
      </c>
      <c r="D18" s="34">
        <f t="shared" si="7"/>
        <v>1708480</v>
      </c>
      <c r="E18" s="34">
        <f t="shared" ref="E18" si="8">SUM(E19:E22)</f>
        <v>1561101.57</v>
      </c>
      <c r="F18" s="38">
        <f t="shared" si="2"/>
        <v>124.24544664493939</v>
      </c>
      <c r="G18" s="38">
        <f t="shared" si="3"/>
        <v>91.373710549728415</v>
      </c>
    </row>
    <row r="19" spans="1:7" x14ac:dyDescent="0.2">
      <c r="A19" s="40" t="s">
        <v>51</v>
      </c>
      <c r="B19" s="35">
        <v>51385.95</v>
      </c>
      <c r="C19" s="35">
        <v>125500</v>
      </c>
      <c r="D19" s="35">
        <v>153500</v>
      </c>
      <c r="E19" s="35">
        <v>98528.82</v>
      </c>
      <c r="F19" s="38">
        <f t="shared" si="2"/>
        <v>191.74272344872483</v>
      </c>
      <c r="G19" s="38">
        <f t="shared" si="3"/>
        <v>64.188156351791534</v>
      </c>
    </row>
    <row r="20" spans="1:7" ht="10.8" customHeight="1" x14ac:dyDescent="0.2">
      <c r="A20" s="40" t="s">
        <v>52</v>
      </c>
      <c r="B20" s="35">
        <v>1099701.4099999999</v>
      </c>
      <c r="C20" s="35">
        <v>1356880</v>
      </c>
      <c r="D20" s="35">
        <v>1356880</v>
      </c>
      <c r="E20" s="35">
        <v>1317380.1499999999</v>
      </c>
      <c r="F20" s="38">
        <f t="shared" si="2"/>
        <v>119.79434944982019</v>
      </c>
      <c r="G20" s="38">
        <f t="shared" si="3"/>
        <v>97.088920906786143</v>
      </c>
    </row>
    <row r="21" spans="1:7" x14ac:dyDescent="0.2">
      <c r="A21" s="40" t="s">
        <v>53</v>
      </c>
      <c r="B21" s="35">
        <v>86764.46</v>
      </c>
      <c r="C21" s="35">
        <v>195000</v>
      </c>
      <c r="D21" s="35">
        <v>150000</v>
      </c>
      <c r="E21" s="35">
        <v>117925.6</v>
      </c>
      <c r="F21" s="38">
        <f t="shared" si="2"/>
        <v>135.91463601571428</v>
      </c>
      <c r="G21" s="38">
        <f t="shared" si="3"/>
        <v>78.617066666666673</v>
      </c>
    </row>
    <row r="22" spans="1:7" x14ac:dyDescent="0.2">
      <c r="A22" s="40" t="s">
        <v>54</v>
      </c>
      <c r="B22" s="35">
        <v>18614</v>
      </c>
      <c r="C22" s="35">
        <v>33100</v>
      </c>
      <c r="D22" s="35">
        <v>48100</v>
      </c>
      <c r="E22" s="35">
        <v>27267</v>
      </c>
      <c r="F22" s="38">
        <f t="shared" si="2"/>
        <v>146.48651552594819</v>
      </c>
      <c r="G22" s="38">
        <f t="shared" si="3"/>
        <v>56.688149688149693</v>
      </c>
    </row>
    <row r="23" spans="1:7" x14ac:dyDescent="0.2">
      <c r="A23" s="39" t="s">
        <v>55</v>
      </c>
      <c r="B23" s="34">
        <f>SUM(B24:B29)</f>
        <v>4206400.7300000004</v>
      </c>
      <c r="C23" s="34">
        <f t="shared" ref="C23:D23" si="9">SUM(C24:C29)</f>
        <v>5432043</v>
      </c>
      <c r="D23" s="34">
        <f t="shared" si="9"/>
        <v>5691543</v>
      </c>
      <c r="E23" s="34">
        <f t="shared" ref="E23" si="10">SUM(E24:E29)</f>
        <v>4942296.9000000004</v>
      </c>
      <c r="F23" s="38">
        <f t="shared" si="2"/>
        <v>117.49467578663149</v>
      </c>
      <c r="G23" s="38">
        <f t="shared" si="3"/>
        <v>86.835800063357169</v>
      </c>
    </row>
    <row r="24" spans="1:7" x14ac:dyDescent="0.2">
      <c r="A24" s="40" t="s">
        <v>56</v>
      </c>
      <c r="B24" s="35">
        <v>276803.33</v>
      </c>
      <c r="C24" s="35">
        <v>356000</v>
      </c>
      <c r="D24" s="35">
        <v>356000</v>
      </c>
      <c r="E24" s="35">
        <v>299095.73</v>
      </c>
      <c r="F24" s="38">
        <f t="shared" si="2"/>
        <v>108.05351583017442</v>
      </c>
      <c r="G24" s="38">
        <f t="shared" si="3"/>
        <v>84.015654494382019</v>
      </c>
    </row>
    <row r="25" spans="1:7" x14ac:dyDescent="0.2">
      <c r="A25" s="40" t="s">
        <v>57</v>
      </c>
      <c r="B25" s="35">
        <v>933676.74</v>
      </c>
      <c r="C25" s="35">
        <v>1380543</v>
      </c>
      <c r="D25" s="35">
        <v>1380543</v>
      </c>
      <c r="E25" s="35">
        <v>928725.28</v>
      </c>
      <c r="F25" s="38">
        <f t="shared" si="2"/>
        <v>99.469681551668515</v>
      </c>
      <c r="G25" s="38">
        <f t="shared" si="3"/>
        <v>67.272463081555586</v>
      </c>
    </row>
    <row r="26" spans="1:7" x14ac:dyDescent="0.2">
      <c r="A26" s="40" t="s">
        <v>58</v>
      </c>
      <c r="B26" s="35">
        <v>1936125.58</v>
      </c>
      <c r="C26" s="35">
        <v>2614000</v>
      </c>
      <c r="D26" s="35">
        <v>2658000</v>
      </c>
      <c r="E26" s="35">
        <v>2513626.56</v>
      </c>
      <c r="F26" s="38">
        <f t="shared" si="2"/>
        <v>129.82766128217779</v>
      </c>
      <c r="G26" s="38">
        <f t="shared" si="3"/>
        <v>94.568343115124151</v>
      </c>
    </row>
    <row r="27" spans="1:7" ht="12" customHeight="1" x14ac:dyDescent="0.2">
      <c r="A27" s="40" t="s">
        <v>59</v>
      </c>
      <c r="B27" s="35">
        <v>191237.83</v>
      </c>
      <c r="C27" s="35">
        <v>216000</v>
      </c>
      <c r="D27" s="35">
        <v>280000</v>
      </c>
      <c r="E27" s="35">
        <v>242210.57</v>
      </c>
      <c r="F27" s="38">
        <f t="shared" si="2"/>
        <v>126.65410917913051</v>
      </c>
      <c r="G27" s="38">
        <f t="shared" si="3"/>
        <v>86.503775000000005</v>
      </c>
    </row>
    <row r="28" spans="1:7" x14ac:dyDescent="0.2">
      <c r="A28" s="40" t="s">
        <v>60</v>
      </c>
      <c r="B28" s="35">
        <v>245605</v>
      </c>
      <c r="C28" s="35">
        <v>250000</v>
      </c>
      <c r="D28" s="35">
        <v>325500</v>
      </c>
      <c r="E28" s="35">
        <v>321076.81</v>
      </c>
      <c r="F28" s="38">
        <f t="shared" si="2"/>
        <v>130.72893874310375</v>
      </c>
      <c r="G28" s="38">
        <f t="shared" si="3"/>
        <v>98.641109062980021</v>
      </c>
    </row>
    <row r="29" spans="1:7" x14ac:dyDescent="0.2">
      <c r="A29" s="40" t="s">
        <v>61</v>
      </c>
      <c r="B29" s="35">
        <v>622952.25</v>
      </c>
      <c r="C29" s="35">
        <v>615500</v>
      </c>
      <c r="D29" s="35">
        <v>691500</v>
      </c>
      <c r="E29" s="35">
        <v>637561.94999999995</v>
      </c>
      <c r="F29" s="38">
        <f t="shared" si="2"/>
        <v>102.34523593100432</v>
      </c>
      <c r="G29" s="38">
        <f t="shared" si="3"/>
        <v>92.199848156182213</v>
      </c>
    </row>
    <row r="30" spans="1:7" x14ac:dyDescent="0.2">
      <c r="A30" s="39" t="s">
        <v>62</v>
      </c>
      <c r="B30" s="34">
        <f>SUM(B31:B39)</f>
        <v>4403992.6900000004</v>
      </c>
      <c r="C30" s="34">
        <f t="shared" ref="C30:D30" si="11">SUM(C31:C39)</f>
        <v>4730525</v>
      </c>
      <c r="D30" s="34">
        <f t="shared" si="11"/>
        <v>4856525</v>
      </c>
      <c r="E30" s="34">
        <f t="shared" ref="E30" si="12">SUM(E31:E39)</f>
        <v>4543574.55</v>
      </c>
      <c r="F30" s="38">
        <f t="shared" si="2"/>
        <v>103.16943895744748</v>
      </c>
      <c r="G30" s="38">
        <f t="shared" si="3"/>
        <v>93.556082795826228</v>
      </c>
    </row>
    <row r="31" spans="1:7" x14ac:dyDescent="0.2">
      <c r="A31" s="40" t="s">
        <v>63</v>
      </c>
      <c r="B31" s="35">
        <v>788158.78</v>
      </c>
      <c r="C31" s="35">
        <v>884600</v>
      </c>
      <c r="D31" s="35">
        <v>881600</v>
      </c>
      <c r="E31" s="35">
        <v>753338.07</v>
      </c>
      <c r="F31" s="38">
        <f t="shared" si="2"/>
        <v>95.582018384671159</v>
      </c>
      <c r="G31" s="38">
        <f t="shared" si="3"/>
        <v>85.451232985480942</v>
      </c>
    </row>
    <row r="32" spans="1:7" x14ac:dyDescent="0.2">
      <c r="A32" s="40" t="s">
        <v>64</v>
      </c>
      <c r="B32" s="35">
        <v>982078.38</v>
      </c>
      <c r="C32" s="35">
        <v>924425</v>
      </c>
      <c r="D32" s="35">
        <v>1090425</v>
      </c>
      <c r="E32" s="35">
        <v>1037225.16</v>
      </c>
      <c r="F32" s="38">
        <f t="shared" si="2"/>
        <v>105.61531351499664</v>
      </c>
      <c r="G32" s="38">
        <f t="shared" si="3"/>
        <v>95.121183024967337</v>
      </c>
    </row>
    <row r="33" spans="1:7" x14ac:dyDescent="0.2">
      <c r="A33" s="40" t="s">
        <v>65</v>
      </c>
      <c r="B33" s="35">
        <v>52449</v>
      </c>
      <c r="C33" s="35">
        <v>100000</v>
      </c>
      <c r="D33" s="35">
        <v>100000</v>
      </c>
      <c r="E33" s="35">
        <v>81446.5</v>
      </c>
      <c r="F33" s="38">
        <f t="shared" si="2"/>
        <v>155.28704074434211</v>
      </c>
      <c r="G33" s="38">
        <f t="shared" si="3"/>
        <v>81.4465</v>
      </c>
    </row>
    <row r="34" spans="1:7" x14ac:dyDescent="0.2">
      <c r="A34" s="40" t="s">
        <v>66</v>
      </c>
      <c r="B34" s="35">
        <v>306273.83</v>
      </c>
      <c r="C34" s="35">
        <v>320000</v>
      </c>
      <c r="D34" s="35">
        <v>317000</v>
      </c>
      <c r="E34" s="35">
        <v>288775.06</v>
      </c>
      <c r="F34" s="38">
        <f t="shared" si="2"/>
        <v>94.286560493921399</v>
      </c>
      <c r="G34" s="38">
        <f t="shared" si="3"/>
        <v>91.096233438485811</v>
      </c>
    </row>
    <row r="35" spans="1:7" x14ac:dyDescent="0.2">
      <c r="A35" s="40" t="s">
        <v>67</v>
      </c>
      <c r="B35" s="35">
        <v>186864.89</v>
      </c>
      <c r="C35" s="35">
        <v>225000</v>
      </c>
      <c r="D35" s="35">
        <v>222000</v>
      </c>
      <c r="E35" s="35">
        <v>213751.91</v>
      </c>
      <c r="F35" s="38">
        <f t="shared" si="2"/>
        <v>114.38848143169109</v>
      </c>
      <c r="G35" s="38">
        <f t="shared" si="3"/>
        <v>96.284644144144153</v>
      </c>
    </row>
    <row r="36" spans="1:7" x14ac:dyDescent="0.2">
      <c r="A36" s="40" t="s">
        <v>68</v>
      </c>
      <c r="B36" s="35">
        <v>13190</v>
      </c>
      <c r="C36" s="35">
        <v>20000</v>
      </c>
      <c r="D36" s="35">
        <v>20000</v>
      </c>
      <c r="E36" s="35">
        <v>16523.7</v>
      </c>
      <c r="F36" s="38">
        <f t="shared" si="2"/>
        <v>125.27445034116755</v>
      </c>
      <c r="G36" s="38">
        <f t="shared" si="3"/>
        <v>82.618500000000012</v>
      </c>
    </row>
    <row r="37" spans="1:7" x14ac:dyDescent="0.2">
      <c r="A37" s="40" t="s">
        <v>69</v>
      </c>
      <c r="B37" s="35">
        <v>1247402.96</v>
      </c>
      <c r="C37" s="35">
        <v>1335000</v>
      </c>
      <c r="D37" s="35">
        <v>1334000</v>
      </c>
      <c r="E37" s="35">
        <v>1271688.47</v>
      </c>
      <c r="F37" s="38">
        <f t="shared" si="2"/>
        <v>101.9468857120557</v>
      </c>
      <c r="G37" s="38">
        <f t="shared" si="3"/>
        <v>95.328970764617694</v>
      </c>
    </row>
    <row r="38" spans="1:7" x14ac:dyDescent="0.2">
      <c r="A38" s="40" t="s">
        <v>70</v>
      </c>
      <c r="B38" s="35">
        <v>277572.75</v>
      </c>
      <c r="C38" s="35">
        <v>301500</v>
      </c>
      <c r="D38" s="35">
        <v>271500</v>
      </c>
      <c r="E38" s="35">
        <v>264297.13</v>
      </c>
      <c r="F38" s="38">
        <f t="shared" si="2"/>
        <v>95.217246649752184</v>
      </c>
      <c r="G38" s="38">
        <f t="shared" si="3"/>
        <v>97.347009208103131</v>
      </c>
    </row>
    <row r="39" spans="1:7" x14ac:dyDescent="0.2">
      <c r="A39" s="40" t="s">
        <v>71</v>
      </c>
      <c r="B39" s="35">
        <v>550002.1</v>
      </c>
      <c r="C39" s="35">
        <v>620000</v>
      </c>
      <c r="D39" s="35">
        <v>620000</v>
      </c>
      <c r="E39" s="35">
        <v>616528.55000000005</v>
      </c>
      <c r="F39" s="38">
        <f t="shared" si="2"/>
        <v>112.09567199834329</v>
      </c>
      <c r="G39" s="38">
        <f t="shared" si="3"/>
        <v>99.440088709677426</v>
      </c>
    </row>
    <row r="40" spans="1:7" x14ac:dyDescent="0.2">
      <c r="A40" s="39" t="s">
        <v>72</v>
      </c>
      <c r="B40" s="34">
        <f>SUM(B41:B47)</f>
        <v>575346.15</v>
      </c>
      <c r="C40" s="34">
        <f t="shared" ref="C40:D40" si="13">SUM(C41:C47)</f>
        <v>1403000</v>
      </c>
      <c r="D40" s="34">
        <f t="shared" si="13"/>
        <v>1403000</v>
      </c>
      <c r="E40" s="34">
        <f t="shared" ref="E40" si="14">SUM(E41:E47)</f>
        <v>915322.15</v>
      </c>
      <c r="F40" s="38">
        <f t="shared" si="2"/>
        <v>159.09068827522353</v>
      </c>
      <c r="G40" s="38">
        <f t="shared" si="3"/>
        <v>65.240352815395582</v>
      </c>
    </row>
    <row r="41" spans="1:7" ht="20.399999999999999" x14ac:dyDescent="0.2">
      <c r="A41" s="40" t="s">
        <v>73</v>
      </c>
      <c r="B41" s="35">
        <v>66817.34</v>
      </c>
      <c r="C41" s="35">
        <v>70000</v>
      </c>
      <c r="D41" s="35">
        <v>70000</v>
      </c>
      <c r="E41" s="35">
        <v>60930.9</v>
      </c>
      <c r="F41" s="38">
        <f t="shared" si="2"/>
        <v>91.19025091390948</v>
      </c>
      <c r="G41" s="38">
        <f t="shared" si="3"/>
        <v>87.044142857142859</v>
      </c>
    </row>
    <row r="42" spans="1:7" x14ac:dyDescent="0.2">
      <c r="A42" s="40" t="s">
        <v>74</v>
      </c>
      <c r="B42" s="35">
        <v>266200.34999999998</v>
      </c>
      <c r="C42" s="35">
        <v>270000</v>
      </c>
      <c r="D42" s="35">
        <v>270000</v>
      </c>
      <c r="E42" s="35">
        <v>188524.91</v>
      </c>
      <c r="F42" s="38">
        <f t="shared" si="2"/>
        <v>70.820684495719107</v>
      </c>
      <c r="G42" s="38">
        <f t="shared" si="3"/>
        <v>69.824040740740742</v>
      </c>
    </row>
    <row r="43" spans="1:7" x14ac:dyDescent="0.2">
      <c r="A43" s="40" t="s">
        <v>75</v>
      </c>
      <c r="B43" s="35">
        <v>11376.06</v>
      </c>
      <c r="C43" s="35">
        <v>10000</v>
      </c>
      <c r="D43" s="35">
        <v>10000</v>
      </c>
      <c r="E43" s="35">
        <v>10273.39</v>
      </c>
      <c r="F43" s="38">
        <f t="shared" si="2"/>
        <v>90.307101052561251</v>
      </c>
      <c r="G43" s="38">
        <f t="shared" si="3"/>
        <v>102.73390000000001</v>
      </c>
    </row>
    <row r="44" spans="1:7" x14ac:dyDescent="0.2">
      <c r="A44" s="40" t="s">
        <v>76</v>
      </c>
      <c r="B44" s="35">
        <v>70331.86</v>
      </c>
      <c r="C44" s="35">
        <v>85000</v>
      </c>
      <c r="D44" s="35">
        <v>85000</v>
      </c>
      <c r="E44" s="35">
        <v>53045.15</v>
      </c>
      <c r="F44" s="38">
        <f t="shared" si="2"/>
        <v>75.421224463564599</v>
      </c>
      <c r="G44" s="38">
        <f t="shared" si="3"/>
        <v>62.406058823529406</v>
      </c>
    </row>
    <row r="45" spans="1:7" x14ac:dyDescent="0.2">
      <c r="A45" s="40" t="s">
        <v>77</v>
      </c>
      <c r="B45" s="35">
        <v>62936.25</v>
      </c>
      <c r="C45" s="35">
        <v>140000</v>
      </c>
      <c r="D45" s="35">
        <v>140000</v>
      </c>
      <c r="E45" s="35">
        <v>150782.54</v>
      </c>
      <c r="F45" s="38">
        <f t="shared" si="2"/>
        <v>239.57979701682257</v>
      </c>
      <c r="G45" s="38">
        <f t="shared" si="3"/>
        <v>107.70181428571428</v>
      </c>
    </row>
    <row r="46" spans="1:7" x14ac:dyDescent="0.2">
      <c r="A46" s="40" t="s">
        <v>78</v>
      </c>
      <c r="B46" s="35">
        <v>92822.88</v>
      </c>
      <c r="C46" s="35">
        <v>820000</v>
      </c>
      <c r="D46" s="35">
        <v>820000</v>
      </c>
      <c r="E46" s="35">
        <v>447584.6</v>
      </c>
      <c r="F46" s="38">
        <f t="shared" si="2"/>
        <v>482.19210608418956</v>
      </c>
      <c r="G46" s="38">
        <f t="shared" si="3"/>
        <v>54.583487804878047</v>
      </c>
    </row>
    <row r="47" spans="1:7" x14ac:dyDescent="0.2">
      <c r="A47" s="40" t="s">
        <v>79</v>
      </c>
      <c r="B47" s="35">
        <v>4861.41</v>
      </c>
      <c r="C47" s="35">
        <v>8000</v>
      </c>
      <c r="D47" s="35">
        <v>8000</v>
      </c>
      <c r="E47" s="35">
        <v>4180.66</v>
      </c>
      <c r="F47" s="38">
        <f t="shared" si="2"/>
        <v>85.996860993004091</v>
      </c>
      <c r="G47" s="38">
        <f t="shared" si="3"/>
        <v>52.258249999999997</v>
      </c>
    </row>
    <row r="48" spans="1:7" x14ac:dyDescent="0.2">
      <c r="A48" s="39" t="s">
        <v>80</v>
      </c>
      <c r="B48" s="34">
        <f>SUM(B49:B51)</f>
        <v>82009.75</v>
      </c>
      <c r="C48" s="34">
        <f t="shared" ref="C48:D48" si="15">SUM(C49:C51)</f>
        <v>544080</v>
      </c>
      <c r="D48" s="34">
        <f t="shared" si="15"/>
        <v>534080</v>
      </c>
      <c r="E48" s="34">
        <f t="shared" ref="E48" si="16">SUM(E49:E51)</f>
        <v>300613.42000000004</v>
      </c>
      <c r="F48" s="38">
        <f t="shared" si="2"/>
        <v>366.55814704958868</v>
      </c>
      <c r="G48" s="38">
        <f t="shared" si="3"/>
        <v>56.286215548232491</v>
      </c>
    </row>
    <row r="49" spans="1:7" x14ac:dyDescent="0.2">
      <c r="A49" s="40" t="s">
        <v>81</v>
      </c>
      <c r="B49" s="35">
        <v>23536.04</v>
      </c>
      <c r="C49" s="35">
        <v>30000</v>
      </c>
      <c r="D49" s="35">
        <v>30000</v>
      </c>
      <c r="E49" s="35">
        <v>24550.11</v>
      </c>
      <c r="F49" s="38">
        <f t="shared" si="2"/>
        <v>104.30858377195145</v>
      </c>
      <c r="G49" s="38">
        <f t="shared" si="3"/>
        <v>81.833699999999993</v>
      </c>
    </row>
    <row r="50" spans="1:7" ht="20.399999999999999" x14ac:dyDescent="0.2">
      <c r="A50" s="40" t="s">
        <v>82</v>
      </c>
      <c r="B50" s="35">
        <v>2649.55</v>
      </c>
      <c r="C50" s="35">
        <v>2000</v>
      </c>
      <c r="D50" s="35">
        <v>7000</v>
      </c>
      <c r="E50" s="35">
        <v>847.66</v>
      </c>
      <c r="F50" s="38">
        <f t="shared" si="2"/>
        <v>31.992602517408613</v>
      </c>
      <c r="G50" s="38">
        <f t="shared" si="3"/>
        <v>12.109428571428571</v>
      </c>
    </row>
    <row r="51" spans="1:7" x14ac:dyDescent="0.2">
      <c r="A51" s="40" t="s">
        <v>83</v>
      </c>
      <c r="B51" s="35">
        <v>55824.160000000003</v>
      </c>
      <c r="C51" s="35">
        <v>512080</v>
      </c>
      <c r="D51" s="35">
        <v>497080</v>
      </c>
      <c r="E51" s="35">
        <v>275215.65000000002</v>
      </c>
      <c r="F51" s="38">
        <f t="shared" si="2"/>
        <v>493.00455215089664</v>
      </c>
      <c r="G51" s="38">
        <f t="shared" si="3"/>
        <v>55.366470185885575</v>
      </c>
    </row>
    <row r="52" spans="1:7" x14ac:dyDescent="0.2">
      <c r="A52" s="39" t="s">
        <v>84</v>
      </c>
      <c r="B52" s="34">
        <f>SUM(B53)</f>
        <v>2667</v>
      </c>
      <c r="C52" s="34">
        <f t="shared" ref="C52:E52" si="17">SUM(C53)</f>
        <v>0</v>
      </c>
      <c r="D52" s="34">
        <f t="shared" si="17"/>
        <v>0</v>
      </c>
      <c r="E52" s="34">
        <f t="shared" si="17"/>
        <v>0</v>
      </c>
      <c r="F52" s="38">
        <f t="shared" si="2"/>
        <v>0</v>
      </c>
      <c r="G52" s="38" t="e">
        <f t="shared" si="3"/>
        <v>#DIV/0!</v>
      </c>
    </row>
    <row r="53" spans="1:7" x14ac:dyDescent="0.2">
      <c r="A53" s="40" t="s">
        <v>85</v>
      </c>
      <c r="B53" s="35">
        <v>2667</v>
      </c>
      <c r="C53" s="36"/>
      <c r="D53" s="36"/>
      <c r="E53" s="36"/>
      <c r="F53" s="38">
        <f t="shared" si="2"/>
        <v>0</v>
      </c>
      <c r="G53" s="38" t="e">
        <f t="shared" si="3"/>
        <v>#DIV/0!</v>
      </c>
    </row>
    <row r="54" spans="1:7" x14ac:dyDescent="0.2">
      <c r="A54" s="39" t="s">
        <v>86</v>
      </c>
      <c r="B54" s="34">
        <f>SUM(B55:B60)</f>
        <v>967312.97000000009</v>
      </c>
      <c r="C54" s="34">
        <f t="shared" ref="C54:D54" si="18">SUM(C55:C60)</f>
        <v>910700</v>
      </c>
      <c r="D54" s="34">
        <f t="shared" si="18"/>
        <v>900700</v>
      </c>
      <c r="E54" s="34">
        <f t="shared" ref="E54" si="19">SUM(E55:E60)</f>
        <v>864898.03999999992</v>
      </c>
      <c r="F54" s="38">
        <f t="shared" si="2"/>
        <v>89.412430808200554</v>
      </c>
      <c r="G54" s="38">
        <f t="shared" si="3"/>
        <v>96.025096036416116</v>
      </c>
    </row>
    <row r="55" spans="1:7" x14ac:dyDescent="0.2">
      <c r="A55" s="40" t="s">
        <v>87</v>
      </c>
      <c r="B55" s="35">
        <v>140834.94</v>
      </c>
      <c r="C55" s="35">
        <v>189000</v>
      </c>
      <c r="D55" s="35">
        <v>184000</v>
      </c>
      <c r="E55" s="35">
        <v>174078.31</v>
      </c>
      <c r="F55" s="38">
        <f t="shared" si="2"/>
        <v>123.60449047658201</v>
      </c>
      <c r="G55" s="38">
        <f t="shared" si="3"/>
        <v>94.60777717391305</v>
      </c>
    </row>
    <row r="56" spans="1:7" x14ac:dyDescent="0.2">
      <c r="A56" s="40" t="s">
        <v>88</v>
      </c>
      <c r="B56" s="35">
        <v>139649</v>
      </c>
      <c r="C56" s="35">
        <v>2500</v>
      </c>
      <c r="D56" s="35">
        <v>7500</v>
      </c>
      <c r="E56" s="35">
        <v>6100</v>
      </c>
      <c r="F56" s="38">
        <f t="shared" si="2"/>
        <v>4.368094293550258</v>
      </c>
      <c r="G56" s="38">
        <f t="shared" si="3"/>
        <v>81.333333333333329</v>
      </c>
    </row>
    <row r="57" spans="1:7" x14ac:dyDescent="0.2">
      <c r="A57" s="40" t="s">
        <v>89</v>
      </c>
      <c r="B57" s="35">
        <v>14197.5</v>
      </c>
      <c r="C57" s="35">
        <v>28000</v>
      </c>
      <c r="D57" s="35">
        <v>28000</v>
      </c>
      <c r="E57" s="35">
        <v>24826.25</v>
      </c>
      <c r="F57" s="38">
        <f t="shared" si="2"/>
        <v>174.86353231202676</v>
      </c>
      <c r="G57" s="38">
        <f t="shared" si="3"/>
        <v>88.665178571428569</v>
      </c>
    </row>
    <row r="58" spans="1:7" x14ac:dyDescent="0.2">
      <c r="A58" s="40" t="s">
        <v>90</v>
      </c>
      <c r="B58" s="35">
        <v>626246.68000000005</v>
      </c>
      <c r="C58" s="35">
        <v>629000</v>
      </c>
      <c r="D58" s="35">
        <v>629000</v>
      </c>
      <c r="E58" s="35">
        <v>611491.32999999996</v>
      </c>
      <c r="F58" s="38">
        <f t="shared" si="2"/>
        <v>97.643843796505223</v>
      </c>
      <c r="G58" s="38">
        <f t="shared" si="3"/>
        <v>97.216427662957074</v>
      </c>
    </row>
    <row r="59" spans="1:7" x14ac:dyDescent="0.2">
      <c r="A59" s="40" t="s">
        <v>110</v>
      </c>
      <c r="B59" s="35"/>
      <c r="C59" s="35">
        <v>1000</v>
      </c>
      <c r="D59" s="35">
        <v>1000</v>
      </c>
      <c r="E59" s="35"/>
      <c r="F59" s="38" t="e">
        <f t="shared" si="2"/>
        <v>#DIV/0!</v>
      </c>
      <c r="G59" s="38">
        <f t="shared" si="3"/>
        <v>0</v>
      </c>
    </row>
    <row r="60" spans="1:7" x14ac:dyDescent="0.2">
      <c r="A60" s="40" t="s">
        <v>91</v>
      </c>
      <c r="B60" s="35">
        <v>46384.85</v>
      </c>
      <c r="C60" s="35">
        <v>61200</v>
      </c>
      <c r="D60" s="35">
        <v>51200</v>
      </c>
      <c r="E60" s="35">
        <v>48402.15</v>
      </c>
      <c r="F60" s="38">
        <f t="shared" si="2"/>
        <v>104.34904931243716</v>
      </c>
      <c r="G60" s="38">
        <f t="shared" si="3"/>
        <v>94.535449218750003</v>
      </c>
    </row>
    <row r="61" spans="1:7" x14ac:dyDescent="0.2">
      <c r="A61" s="39" t="s">
        <v>92</v>
      </c>
      <c r="B61" s="34">
        <f>SUM(B62)</f>
        <v>160000</v>
      </c>
      <c r="C61" s="34">
        <f t="shared" ref="C61:E61" si="20">SUM(C62)</f>
        <v>5600000</v>
      </c>
      <c r="D61" s="34">
        <f t="shared" si="20"/>
        <v>5600000</v>
      </c>
      <c r="E61" s="34">
        <f t="shared" si="20"/>
        <v>5600000</v>
      </c>
      <c r="F61" s="38">
        <f t="shared" si="2"/>
        <v>3500</v>
      </c>
      <c r="G61" s="38">
        <f t="shared" si="3"/>
        <v>100</v>
      </c>
    </row>
    <row r="62" spans="1:7" x14ac:dyDescent="0.2">
      <c r="A62" s="40" t="s">
        <v>93</v>
      </c>
      <c r="B62" s="35">
        <v>160000</v>
      </c>
      <c r="C62" s="35">
        <v>5600000</v>
      </c>
      <c r="D62" s="35">
        <v>5600000</v>
      </c>
      <c r="E62" s="35">
        <v>5600000</v>
      </c>
      <c r="F62" s="38">
        <f t="shared" si="2"/>
        <v>3500</v>
      </c>
      <c r="G62" s="38">
        <f t="shared" si="3"/>
        <v>100</v>
      </c>
    </row>
    <row r="64" spans="1:7" ht="22.5" customHeight="1" x14ac:dyDescent="0.2">
      <c r="A64" s="57"/>
      <c r="B64" s="58"/>
      <c r="C64" s="58"/>
      <c r="D64" s="58"/>
      <c r="E64" s="58"/>
    </row>
    <row r="65" spans="2:3" x14ac:dyDescent="0.2">
      <c r="B65" s="14"/>
      <c r="C65" s="14"/>
    </row>
  </sheetData>
  <mergeCells count="1">
    <mergeCell ref="A64:E64"/>
  </mergeCells>
  <phoneticPr fontId="30" type="noConversion"/>
  <pageMargins left="0.74803149606299213" right="0.74803149606299213" top="0.98425196850393704" bottom="0.98425196850393704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9E7A-E6EA-42BE-ACF4-5C277B38BA1A}">
  <dimension ref="A1:G65"/>
  <sheetViews>
    <sheetView workbookViewId="0">
      <selection activeCell="F1" sqref="F1"/>
    </sheetView>
  </sheetViews>
  <sheetFormatPr defaultColWidth="9.109375" defaultRowHeight="11.4" x14ac:dyDescent="0.2"/>
  <cols>
    <col min="1" max="1" width="46.33203125" style="6" customWidth="1"/>
    <col min="2" max="5" width="14.109375" style="6" customWidth="1"/>
    <col min="6" max="6" width="6.33203125" style="10" customWidth="1"/>
    <col min="7" max="7" width="6.6640625" style="6" customWidth="1"/>
    <col min="8" max="16384" width="9.109375" style="6"/>
  </cols>
  <sheetData>
    <row r="1" spans="1:7" x14ac:dyDescent="0.2">
      <c r="A1" s="5" t="s">
        <v>21</v>
      </c>
    </row>
    <row r="2" spans="1:7" x14ac:dyDescent="0.2">
      <c r="A2" s="7"/>
    </row>
    <row r="3" spans="1:7" x14ac:dyDescent="0.2">
      <c r="A3" s="5" t="s">
        <v>99</v>
      </c>
    </row>
    <row r="4" spans="1:7" x14ac:dyDescent="0.2">
      <c r="A4" s="8" t="s">
        <v>40</v>
      </c>
    </row>
    <row r="6" spans="1:7" ht="22.2" customHeight="1" x14ac:dyDescent="0.2">
      <c r="A6" s="27" t="s">
        <v>0</v>
      </c>
      <c r="B6" s="17" t="s">
        <v>119</v>
      </c>
      <c r="C6" s="17" t="s">
        <v>120</v>
      </c>
      <c r="D6" s="17" t="s">
        <v>121</v>
      </c>
      <c r="E6" s="17" t="s">
        <v>122</v>
      </c>
      <c r="F6" s="17" t="s">
        <v>103</v>
      </c>
      <c r="G6" s="17" t="s">
        <v>103</v>
      </c>
    </row>
    <row r="7" spans="1:7" ht="9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7" ht="13.2" x14ac:dyDescent="0.25">
      <c r="A8" s="37" t="s">
        <v>1</v>
      </c>
      <c r="B8" s="33">
        <f>B9+B13+B15+B18+B23+B30+B40+B48+B52+B54+B61</f>
        <v>8800743.4945915472</v>
      </c>
      <c r="C8" s="33">
        <f t="shared" ref="C8:E8" si="0">C9+C13+C15+C18+C23+C30+C40+C48+C52+C54+C61</f>
        <v>10764682.991572101</v>
      </c>
      <c r="D8" s="33">
        <f t="shared" si="0"/>
        <v>10908886.322914589</v>
      </c>
      <c r="E8" s="33">
        <f t="shared" si="0"/>
        <v>10430399.927002454</v>
      </c>
      <c r="F8" s="38">
        <f>E8/B8*100</f>
        <v>118.51725860903007</v>
      </c>
      <c r="G8" s="38">
        <f>E8/D8*100</f>
        <v>95.613792446374163</v>
      </c>
    </row>
    <row r="9" spans="1:7" x14ac:dyDescent="0.2">
      <c r="A9" s="39" t="s">
        <v>41</v>
      </c>
      <c r="B9" s="34">
        <f>SUM(B10:B12)</f>
        <v>6290599.0749220243</v>
      </c>
      <c r="C9" s="34">
        <f t="shared" ref="C9:E9" si="1">SUM(C10:C12)</f>
        <v>6923584.444886853</v>
      </c>
      <c r="D9" s="34">
        <f t="shared" si="1"/>
        <v>6999236.4456831897</v>
      </c>
      <c r="E9" s="34">
        <f t="shared" si="1"/>
        <v>6845245.4057999868</v>
      </c>
      <c r="F9" s="38">
        <f t="shared" ref="F9:F62" si="2">E9/B9*100</f>
        <v>108.81706693229114</v>
      </c>
      <c r="G9" s="38">
        <f t="shared" ref="G9:G62" si="3">E9/D9*100</f>
        <v>97.799888015239461</v>
      </c>
    </row>
    <row r="10" spans="1:7" x14ac:dyDescent="0.2">
      <c r="A10" s="40" t="s">
        <v>42</v>
      </c>
      <c r="B10" s="35">
        <v>5555065.3659831434</v>
      </c>
      <c r="C10" s="35">
        <v>6089421.594000929</v>
      </c>
      <c r="D10" s="35">
        <v>6198917.910942995</v>
      </c>
      <c r="E10" s="35">
        <v>6086768.3084478062</v>
      </c>
      <c r="F10" s="38">
        <f t="shared" si="2"/>
        <v>109.57149749705171</v>
      </c>
      <c r="G10" s="38">
        <f t="shared" si="3"/>
        <v>98.190819686493825</v>
      </c>
    </row>
    <row r="11" spans="1:7" x14ac:dyDescent="0.2">
      <c r="A11" s="40" t="s">
        <v>43</v>
      </c>
      <c r="B11" s="35">
        <v>513271.32391001389</v>
      </c>
      <c r="C11" s="35">
        <v>601897.93616032915</v>
      </c>
      <c r="D11" s="35">
        <v>568053.62001459952</v>
      </c>
      <c r="E11" s="35">
        <v>530466.48350919108</v>
      </c>
      <c r="F11" s="38">
        <f t="shared" si="2"/>
        <v>103.35011110073079</v>
      </c>
      <c r="G11" s="38">
        <f t="shared" si="3"/>
        <v>93.383171028037381</v>
      </c>
    </row>
    <row r="12" spans="1:7" x14ac:dyDescent="0.2">
      <c r="A12" s="40" t="s">
        <v>44</v>
      </c>
      <c r="B12" s="35">
        <v>222262.3850288672</v>
      </c>
      <c r="C12" s="35">
        <v>232264.91472559559</v>
      </c>
      <c r="D12" s="35">
        <v>232264.91472559559</v>
      </c>
      <c r="E12" s="35">
        <v>228010.61384298891</v>
      </c>
      <c r="F12" s="38">
        <f t="shared" si="2"/>
        <v>102.58623554920241</v>
      </c>
      <c r="G12" s="38">
        <f t="shared" si="3"/>
        <v>98.168341142857145</v>
      </c>
    </row>
    <row r="13" spans="1:7" x14ac:dyDescent="0.2">
      <c r="A13" s="39" t="s">
        <v>45</v>
      </c>
      <c r="B13" s="34">
        <f>SUM(B14)</f>
        <v>154051.4261065764</v>
      </c>
      <c r="C13" s="34">
        <f t="shared" ref="C13:E13" si="4">SUM(C14)</f>
        <v>177291.12748025748</v>
      </c>
      <c r="D13" s="34">
        <f t="shared" si="4"/>
        <v>177556.57309708672</v>
      </c>
      <c r="E13" s="34">
        <f t="shared" si="4"/>
        <v>172380.21633817771</v>
      </c>
      <c r="F13" s="38">
        <f t="shared" si="2"/>
        <v>111.897838724921</v>
      </c>
      <c r="G13" s="38">
        <f t="shared" si="3"/>
        <v>97.08467184930484</v>
      </c>
    </row>
    <row r="14" spans="1:7" x14ac:dyDescent="0.2">
      <c r="A14" s="40" t="s">
        <v>46</v>
      </c>
      <c r="B14" s="35">
        <v>154051.4261065764</v>
      </c>
      <c r="C14" s="35">
        <v>177291.12748025748</v>
      </c>
      <c r="D14" s="35">
        <v>177556.57309708672</v>
      </c>
      <c r="E14" s="35">
        <v>172380.21633817771</v>
      </c>
      <c r="F14" s="38">
        <f t="shared" si="2"/>
        <v>111.897838724921</v>
      </c>
      <c r="G14" s="38">
        <f t="shared" si="3"/>
        <v>97.08467184930484</v>
      </c>
    </row>
    <row r="15" spans="1:7" x14ac:dyDescent="0.2">
      <c r="A15" s="39" t="s">
        <v>47</v>
      </c>
      <c r="B15" s="34">
        <f>SUM(B16:B17)</f>
        <v>809315.48875174194</v>
      </c>
      <c r="C15" s="34">
        <f t="shared" ref="C15:E15" si="5">SUM(C16:C17)</f>
        <v>965442.82965027529</v>
      </c>
      <c r="D15" s="34">
        <f t="shared" si="5"/>
        <v>985483.97372088383</v>
      </c>
      <c r="E15" s="34">
        <f t="shared" si="5"/>
        <v>927167.21348463732</v>
      </c>
      <c r="F15" s="38">
        <f t="shared" si="2"/>
        <v>114.56190155394967</v>
      </c>
      <c r="G15" s="38">
        <f t="shared" si="3"/>
        <v>94.082424291887733</v>
      </c>
    </row>
    <row r="16" spans="1:7" x14ac:dyDescent="0.2">
      <c r="A16" s="56" t="s">
        <v>48</v>
      </c>
      <c r="B16" s="35">
        <v>808987.68730506336</v>
      </c>
      <c r="C16" s="35">
        <v>962469.83874178771</v>
      </c>
      <c r="D16" s="35">
        <v>982510.98281239625</v>
      </c>
      <c r="E16" s="35">
        <v>925786.19682792481</v>
      </c>
      <c r="F16" s="38">
        <f t="shared" si="2"/>
        <v>114.43761275427393</v>
      </c>
      <c r="G16" s="38">
        <f t="shared" si="3"/>
        <v>94.226549425218735</v>
      </c>
    </row>
    <row r="17" spans="1:7" ht="12.6" customHeight="1" x14ac:dyDescent="0.2">
      <c r="A17" s="40" t="s">
        <v>49</v>
      </c>
      <c r="B17" s="35">
        <v>327.80144667861174</v>
      </c>
      <c r="C17" s="35">
        <v>2972.9909084876235</v>
      </c>
      <c r="D17" s="35">
        <v>2972.9909084876235</v>
      </c>
      <c r="E17" s="35">
        <v>1381.0166567124561</v>
      </c>
      <c r="F17" s="38">
        <f t="shared" si="2"/>
        <v>421.29669368617959</v>
      </c>
      <c r="G17" s="38">
        <f t="shared" si="3"/>
        <v>46.452098214285719</v>
      </c>
    </row>
    <row r="18" spans="1:7" x14ac:dyDescent="0.2">
      <c r="A18" s="39" t="s">
        <v>50</v>
      </c>
      <c r="B18" s="34">
        <f>SUM(B19:B22)</f>
        <v>166761.672307386</v>
      </c>
      <c r="C18" s="34">
        <f t="shared" ref="C18:E18" si="6">SUM(C19:C22)</f>
        <v>227019.70933704957</v>
      </c>
      <c r="D18" s="34">
        <f t="shared" si="6"/>
        <v>226754.2637202203</v>
      </c>
      <c r="E18" s="34">
        <f t="shared" si="6"/>
        <v>207193.7845908819</v>
      </c>
      <c r="F18" s="38">
        <f t="shared" si="2"/>
        <v>124.24544664493938</v>
      </c>
      <c r="G18" s="38">
        <f t="shared" si="3"/>
        <v>91.373710549728401</v>
      </c>
    </row>
    <row r="19" spans="1:7" x14ac:dyDescent="0.2">
      <c r="A19" s="40" t="s">
        <v>51</v>
      </c>
      <c r="B19" s="35">
        <v>6820.0875970535526</v>
      </c>
      <c r="C19" s="35">
        <v>16656.71245603557</v>
      </c>
      <c r="D19" s="35">
        <v>20372.951091645096</v>
      </c>
      <c r="E19" s="35">
        <v>13077.021700179175</v>
      </c>
      <c r="F19" s="38">
        <f t="shared" si="2"/>
        <v>191.74272344872483</v>
      </c>
      <c r="G19" s="38">
        <f t="shared" si="3"/>
        <v>64.188156351791534</v>
      </c>
    </row>
    <row r="20" spans="1:7" ht="10.8" customHeight="1" x14ac:dyDescent="0.2">
      <c r="A20" s="40" t="s">
        <v>52</v>
      </c>
      <c r="B20" s="35">
        <v>145955.45955272412</v>
      </c>
      <c r="C20" s="35">
        <v>180088.9242816378</v>
      </c>
      <c r="D20" s="35">
        <v>180088.9242816378</v>
      </c>
      <c r="E20" s="35">
        <v>174846.39325768131</v>
      </c>
      <c r="F20" s="38">
        <f t="shared" si="2"/>
        <v>119.79434944982019</v>
      </c>
      <c r="G20" s="38">
        <f t="shared" si="3"/>
        <v>97.088920906786143</v>
      </c>
    </row>
    <row r="21" spans="1:7" x14ac:dyDescent="0.2">
      <c r="A21" s="40" t="s">
        <v>53</v>
      </c>
      <c r="B21" s="35">
        <v>11515.622801778485</v>
      </c>
      <c r="C21" s="35">
        <v>25880.947640852079</v>
      </c>
      <c r="D21" s="35">
        <v>19908.421262193908</v>
      </c>
      <c r="E21" s="35">
        <v>15651.416815979826</v>
      </c>
      <c r="F21" s="38">
        <f t="shared" si="2"/>
        <v>135.91463601571428</v>
      </c>
      <c r="G21" s="38">
        <f t="shared" si="3"/>
        <v>78.617066666666673</v>
      </c>
    </row>
    <row r="22" spans="1:7" x14ac:dyDescent="0.2">
      <c r="A22" s="40" t="s">
        <v>54</v>
      </c>
      <c r="B22" s="35">
        <v>2470.5023558298494</v>
      </c>
      <c r="C22" s="35">
        <v>4393.1249585241221</v>
      </c>
      <c r="D22" s="35">
        <v>6383.9670847435127</v>
      </c>
      <c r="E22" s="35">
        <v>3618.9528170416083</v>
      </c>
      <c r="F22" s="38">
        <f t="shared" si="2"/>
        <v>146.48651552594819</v>
      </c>
      <c r="G22" s="38">
        <f t="shared" si="3"/>
        <v>56.688149688149693</v>
      </c>
    </row>
    <row r="23" spans="1:7" x14ac:dyDescent="0.2">
      <c r="A23" s="39" t="s">
        <v>55</v>
      </c>
      <c r="B23" s="34">
        <f>SUM(B24:B29)</f>
        <v>558285.31820293318</v>
      </c>
      <c r="C23" s="34">
        <f t="shared" ref="C23:E23" si="7">SUM(C24:C29)</f>
        <v>720956.00238901051</v>
      </c>
      <c r="D23" s="34">
        <f t="shared" si="7"/>
        <v>755397.57117260597</v>
      </c>
      <c r="E23" s="34">
        <f t="shared" si="7"/>
        <v>655955.52458690025</v>
      </c>
      <c r="F23" s="38">
        <f t="shared" si="2"/>
        <v>117.49467578663149</v>
      </c>
      <c r="G23" s="38">
        <f t="shared" si="3"/>
        <v>86.835800063357155</v>
      </c>
    </row>
    <row r="24" spans="1:7" x14ac:dyDescent="0.2">
      <c r="A24" s="40" t="s">
        <v>56</v>
      </c>
      <c r="B24" s="35">
        <v>36738.115336120514</v>
      </c>
      <c r="C24" s="35">
        <v>47249.319795606869</v>
      </c>
      <c r="D24" s="35">
        <v>47249.319795606869</v>
      </c>
      <c r="E24" s="35">
        <v>39696.82527042272</v>
      </c>
      <c r="F24" s="38">
        <f t="shared" si="2"/>
        <v>108.05351583017443</v>
      </c>
      <c r="G24" s="38">
        <f t="shared" si="3"/>
        <v>84.015654494382034</v>
      </c>
    </row>
    <row r="25" spans="1:7" x14ac:dyDescent="0.2">
      <c r="A25" s="40" t="s">
        <v>57</v>
      </c>
      <c r="B25" s="35">
        <v>123920.19908421261</v>
      </c>
      <c r="C25" s="35">
        <v>183229.54409715309</v>
      </c>
      <c r="D25" s="35">
        <v>183229.54409715309</v>
      </c>
      <c r="E25" s="35">
        <v>123263.02740725993</v>
      </c>
      <c r="F25" s="38">
        <f t="shared" si="2"/>
        <v>99.469681551668515</v>
      </c>
      <c r="G25" s="38">
        <f t="shared" si="3"/>
        <v>67.272463081555586</v>
      </c>
    </row>
    <row r="26" spans="1:7" x14ac:dyDescent="0.2">
      <c r="A26" s="40" t="s">
        <v>58</v>
      </c>
      <c r="B26" s="35">
        <v>256968.02442099675</v>
      </c>
      <c r="C26" s="35">
        <v>346937.42119583249</v>
      </c>
      <c r="D26" s="35">
        <v>352777.22476607602</v>
      </c>
      <c r="E26" s="35">
        <v>333615.57634879556</v>
      </c>
      <c r="F26" s="38">
        <f t="shared" si="2"/>
        <v>129.82766128217779</v>
      </c>
      <c r="G26" s="38">
        <f t="shared" si="3"/>
        <v>94.568343115124165</v>
      </c>
    </row>
    <row r="27" spans="1:7" ht="12" customHeight="1" x14ac:dyDescent="0.2">
      <c r="A27" s="40" t="s">
        <v>59</v>
      </c>
      <c r="B27" s="35">
        <v>25381.621872718824</v>
      </c>
      <c r="C27" s="35">
        <v>28668.126617559225</v>
      </c>
      <c r="D27" s="35">
        <v>37162.386356095296</v>
      </c>
      <c r="E27" s="35">
        <v>32146.867078107371</v>
      </c>
      <c r="F27" s="38">
        <f t="shared" si="2"/>
        <v>126.65410917913051</v>
      </c>
      <c r="G27" s="38">
        <f t="shared" si="3"/>
        <v>86.50377499999999</v>
      </c>
    </row>
    <row r="28" spans="1:7" x14ac:dyDescent="0.2">
      <c r="A28" s="40" t="s">
        <v>60</v>
      </c>
      <c r="B28" s="35">
        <v>32597.38536067423</v>
      </c>
      <c r="C28" s="35">
        <v>33180.702103656513</v>
      </c>
      <c r="D28" s="35">
        <v>43201.274138960776</v>
      </c>
      <c r="E28" s="35">
        <v>42614.215940009286</v>
      </c>
      <c r="F28" s="38">
        <f t="shared" si="2"/>
        <v>130.72893874310375</v>
      </c>
      <c r="G28" s="38">
        <f t="shared" si="3"/>
        <v>98.641109062980021</v>
      </c>
    </row>
    <row r="29" spans="1:7" x14ac:dyDescent="0.2">
      <c r="A29" s="40" t="s">
        <v>61</v>
      </c>
      <c r="B29" s="35">
        <v>82679.972128210225</v>
      </c>
      <c r="C29" s="35">
        <v>81690.888579202336</v>
      </c>
      <c r="D29" s="35">
        <v>91777.822018713909</v>
      </c>
      <c r="E29" s="35">
        <v>84619.012542305383</v>
      </c>
      <c r="F29" s="38">
        <f t="shared" si="2"/>
        <v>102.34523593100432</v>
      </c>
      <c r="G29" s="38">
        <f t="shared" si="3"/>
        <v>92.199848156182213</v>
      </c>
    </row>
    <row r="30" spans="1:7" x14ac:dyDescent="0.2">
      <c r="A30" s="39" t="s">
        <v>62</v>
      </c>
      <c r="B30" s="34">
        <f>SUM(B31:B39)</f>
        <v>584510.27805428358</v>
      </c>
      <c r="C30" s="34">
        <f t="shared" ref="C30:E30" si="8">SUM(C31:C39)</f>
        <v>627848.56327559892</v>
      </c>
      <c r="D30" s="34">
        <f t="shared" si="8"/>
        <v>644571.63713584177</v>
      </c>
      <c r="E30" s="34">
        <f t="shared" si="8"/>
        <v>603035.97451722086</v>
      </c>
      <c r="F30" s="38">
        <f t="shared" si="2"/>
        <v>103.16943895744753</v>
      </c>
      <c r="G30" s="38">
        <f t="shared" si="3"/>
        <v>93.556082795826242</v>
      </c>
    </row>
    <row r="31" spans="1:7" x14ac:dyDescent="0.2">
      <c r="A31" s="40" t="s">
        <v>63</v>
      </c>
      <c r="B31" s="35">
        <v>104606.64675824541</v>
      </c>
      <c r="C31" s="35">
        <v>117406.5963235782</v>
      </c>
      <c r="D31" s="35">
        <v>117008.42789833432</v>
      </c>
      <c r="E31" s="35">
        <v>99985.144336054145</v>
      </c>
      <c r="F31" s="38">
        <f t="shared" si="2"/>
        <v>95.582018384671159</v>
      </c>
      <c r="G31" s="38">
        <f t="shared" si="3"/>
        <v>85.451232985480942</v>
      </c>
    </row>
    <row r="32" spans="1:7" x14ac:dyDescent="0.2">
      <c r="A32" s="40" t="s">
        <v>64</v>
      </c>
      <c r="B32" s="35">
        <v>130344.20067688632</v>
      </c>
      <c r="C32" s="35">
        <v>122692.28216869068</v>
      </c>
      <c r="D32" s="35">
        <v>144724.2683655186</v>
      </c>
      <c r="E32" s="35">
        <v>137663.43619350984</v>
      </c>
      <c r="F32" s="38">
        <f t="shared" si="2"/>
        <v>105.61531351499663</v>
      </c>
      <c r="G32" s="38">
        <f t="shared" si="3"/>
        <v>95.121183024967337</v>
      </c>
    </row>
    <row r="33" spans="1:7" x14ac:dyDescent="0.2">
      <c r="A33" s="40" t="s">
        <v>65</v>
      </c>
      <c r="B33" s="35">
        <v>6961.1785785387219</v>
      </c>
      <c r="C33" s="35">
        <v>13272.280841462605</v>
      </c>
      <c r="D33" s="35">
        <v>13272.280841462605</v>
      </c>
      <c r="E33" s="35">
        <v>10809.80821554184</v>
      </c>
      <c r="F33" s="38">
        <f t="shared" si="2"/>
        <v>155.28704074434211</v>
      </c>
      <c r="G33" s="38">
        <f t="shared" si="3"/>
        <v>81.446499999999986</v>
      </c>
    </row>
    <row r="34" spans="1:7" x14ac:dyDescent="0.2">
      <c r="A34" s="40" t="s">
        <v>66</v>
      </c>
      <c r="B34" s="35">
        <v>40649.522861503749</v>
      </c>
      <c r="C34" s="35">
        <v>42471.298692680335</v>
      </c>
      <c r="D34" s="35">
        <v>42073.130267436456</v>
      </c>
      <c r="E34" s="35">
        <v>38327.03696330214</v>
      </c>
      <c r="F34" s="38">
        <f t="shared" si="2"/>
        <v>94.286560493921399</v>
      </c>
      <c r="G34" s="38">
        <f t="shared" si="3"/>
        <v>91.096233438485811</v>
      </c>
    </row>
    <row r="35" spans="1:7" x14ac:dyDescent="0.2">
      <c r="A35" s="40" t="s">
        <v>67</v>
      </c>
      <c r="B35" s="35">
        <v>24801.232994890172</v>
      </c>
      <c r="C35" s="35">
        <v>29862.631893290862</v>
      </c>
      <c r="D35" s="35">
        <v>29464.463468046983</v>
      </c>
      <c r="E35" s="35">
        <v>28369.753799190388</v>
      </c>
      <c r="F35" s="38">
        <f t="shared" si="2"/>
        <v>114.38848143169109</v>
      </c>
      <c r="G35" s="38">
        <f t="shared" si="3"/>
        <v>96.284644144144139</v>
      </c>
    </row>
    <row r="36" spans="1:7" x14ac:dyDescent="0.2">
      <c r="A36" s="40" t="s">
        <v>68</v>
      </c>
      <c r="B36" s="35">
        <v>1750.6138429889174</v>
      </c>
      <c r="C36" s="35">
        <v>2654.4561682925209</v>
      </c>
      <c r="D36" s="35">
        <v>2654.4561682925209</v>
      </c>
      <c r="E36" s="35">
        <v>2193.0718694007564</v>
      </c>
      <c r="F36" s="38">
        <f t="shared" si="2"/>
        <v>125.27445034116755</v>
      </c>
      <c r="G36" s="38">
        <f t="shared" si="3"/>
        <v>82.618500000000012</v>
      </c>
    </row>
    <row r="37" spans="1:7" x14ac:dyDescent="0.2">
      <c r="A37" s="40" t="s">
        <v>69</v>
      </c>
      <c r="B37" s="35">
        <v>165558.82407591742</v>
      </c>
      <c r="C37" s="35">
        <v>177184.94923352578</v>
      </c>
      <c r="D37" s="35">
        <v>177052.22642511115</v>
      </c>
      <c r="E37" s="35">
        <v>168782.06516689892</v>
      </c>
      <c r="F37" s="38">
        <f t="shared" si="2"/>
        <v>101.94688571205572</v>
      </c>
      <c r="G37" s="38">
        <f t="shared" si="3"/>
        <v>95.328970764617679</v>
      </c>
    </row>
    <row r="38" spans="1:7" x14ac:dyDescent="0.2">
      <c r="A38" s="40" t="s">
        <v>70</v>
      </c>
      <c r="B38" s="35">
        <v>36840.234919370894</v>
      </c>
      <c r="C38" s="35">
        <v>40015.926737009751</v>
      </c>
      <c r="D38" s="35">
        <v>36034.242484570968</v>
      </c>
      <c r="E38" s="35">
        <v>35078.257349525513</v>
      </c>
      <c r="F38" s="38">
        <f t="shared" si="2"/>
        <v>95.21724664975217</v>
      </c>
      <c r="G38" s="38">
        <f t="shared" si="3"/>
        <v>97.347009208103145</v>
      </c>
    </row>
    <row r="39" spans="1:7" x14ac:dyDescent="0.2">
      <c r="A39" s="40" t="s">
        <v>71</v>
      </c>
      <c r="B39" s="35">
        <v>72997.823345941986</v>
      </c>
      <c r="C39" s="35">
        <v>82288.141217068143</v>
      </c>
      <c r="D39" s="35">
        <v>82288.141217068143</v>
      </c>
      <c r="E39" s="35">
        <v>81827.400623797206</v>
      </c>
      <c r="F39" s="38">
        <f t="shared" si="2"/>
        <v>112.09567199834332</v>
      </c>
      <c r="G39" s="38">
        <f t="shared" si="3"/>
        <v>99.44008870967744</v>
      </c>
    </row>
    <row r="40" spans="1:7" x14ac:dyDescent="0.2">
      <c r="A40" s="39" t="s">
        <v>72</v>
      </c>
      <c r="B40" s="34">
        <f>SUM(B41:B47)</f>
        <v>76361.556838542689</v>
      </c>
      <c r="C40" s="34">
        <f t="shared" ref="C40:E40" si="9">SUM(C41:C47)</f>
        <v>186210.10020572034</v>
      </c>
      <c r="D40" s="34">
        <f t="shared" si="9"/>
        <v>186210.10020572034</v>
      </c>
      <c r="E40" s="34">
        <f t="shared" si="9"/>
        <v>121484.1263521136</v>
      </c>
      <c r="F40" s="38">
        <f t="shared" si="2"/>
        <v>159.09068827522356</v>
      </c>
      <c r="G40" s="38">
        <f t="shared" si="3"/>
        <v>65.240352815395568</v>
      </c>
    </row>
    <row r="41" spans="1:7" ht="20.399999999999999" x14ac:dyDescent="0.2">
      <c r="A41" s="40" t="s">
        <v>73</v>
      </c>
      <c r="B41" s="35">
        <v>8868.1850155949287</v>
      </c>
      <c r="C41" s="35">
        <v>9290.596589023824</v>
      </c>
      <c r="D41" s="35">
        <v>9290.596589023824</v>
      </c>
      <c r="E41" s="35">
        <v>8086.9201672307381</v>
      </c>
      <c r="F41" s="38">
        <f t="shared" si="2"/>
        <v>91.19025091390948</v>
      </c>
      <c r="G41" s="38">
        <f t="shared" si="3"/>
        <v>87.044142857142845</v>
      </c>
    </row>
    <row r="42" spans="1:7" x14ac:dyDescent="0.2">
      <c r="A42" s="40" t="s">
        <v>74</v>
      </c>
      <c r="B42" s="35">
        <v>35330.858052956399</v>
      </c>
      <c r="C42" s="35">
        <v>35835.158271949032</v>
      </c>
      <c r="D42" s="35">
        <v>35835.158271949032</v>
      </c>
      <c r="E42" s="35">
        <v>25021.555511314618</v>
      </c>
      <c r="F42" s="38">
        <f t="shared" si="2"/>
        <v>70.820684495719107</v>
      </c>
      <c r="G42" s="38">
        <f t="shared" si="3"/>
        <v>69.824040740740742</v>
      </c>
    </row>
    <row r="43" spans="1:7" x14ac:dyDescent="0.2">
      <c r="A43" s="40" t="s">
        <v>75</v>
      </c>
      <c r="B43" s="35">
        <v>1509.8626318932907</v>
      </c>
      <c r="C43" s="35">
        <v>1327.2280841462605</v>
      </c>
      <c r="D43" s="35">
        <v>1327.2280841462605</v>
      </c>
      <c r="E43" s="35">
        <v>1363.513172738735</v>
      </c>
      <c r="F43" s="38">
        <f t="shared" si="2"/>
        <v>90.307101052561251</v>
      </c>
      <c r="G43" s="38">
        <f t="shared" si="3"/>
        <v>102.73390000000001</v>
      </c>
    </row>
    <row r="44" spans="1:7" x14ac:dyDescent="0.2">
      <c r="A44" s="40" t="s">
        <v>76</v>
      </c>
      <c r="B44" s="35">
        <v>9334.6419802243017</v>
      </c>
      <c r="C44" s="35">
        <v>11281.438715243214</v>
      </c>
      <c r="D44" s="35">
        <v>11281.438715243214</v>
      </c>
      <c r="E44" s="35">
        <v>7040.3012807751011</v>
      </c>
      <c r="F44" s="38">
        <f t="shared" si="2"/>
        <v>75.421224463564585</v>
      </c>
      <c r="G44" s="38">
        <f t="shared" si="3"/>
        <v>62.40605882352942</v>
      </c>
    </row>
    <row r="45" spans="1:7" x14ac:dyDescent="0.2">
      <c r="A45" s="40" t="s">
        <v>77</v>
      </c>
      <c r="B45" s="35">
        <v>8353.0758510850083</v>
      </c>
      <c r="C45" s="35">
        <v>18581.193178047648</v>
      </c>
      <c r="D45" s="35">
        <v>18581.193178047648</v>
      </c>
      <c r="E45" s="35">
        <v>20012.28216869069</v>
      </c>
      <c r="F45" s="38">
        <f t="shared" si="2"/>
        <v>239.57979701682262</v>
      </c>
      <c r="G45" s="38">
        <f t="shared" si="3"/>
        <v>107.70181428571428</v>
      </c>
    </row>
    <row r="46" spans="1:7" x14ac:dyDescent="0.2">
      <c r="A46" s="40" t="s">
        <v>78</v>
      </c>
      <c r="B46" s="35">
        <v>12319.713318733824</v>
      </c>
      <c r="C46" s="35">
        <v>108832.70289999335</v>
      </c>
      <c r="D46" s="35">
        <v>108832.70289999335</v>
      </c>
      <c r="E46" s="35">
        <v>59404.685115137028</v>
      </c>
      <c r="F46" s="38">
        <f t="shared" si="2"/>
        <v>482.19210608418956</v>
      </c>
      <c r="G46" s="38">
        <f t="shared" si="3"/>
        <v>54.583487804878047</v>
      </c>
    </row>
    <row r="47" spans="1:7" x14ac:dyDescent="0.2">
      <c r="A47" s="40" t="s">
        <v>79</v>
      </c>
      <c r="B47" s="35">
        <v>645.21998805494718</v>
      </c>
      <c r="C47" s="35">
        <v>1061.7824673170085</v>
      </c>
      <c r="D47" s="35">
        <v>1061.7824673170085</v>
      </c>
      <c r="E47" s="35">
        <v>554.86893622669049</v>
      </c>
      <c r="F47" s="38">
        <f t="shared" si="2"/>
        <v>85.996860993004091</v>
      </c>
      <c r="G47" s="38">
        <f t="shared" si="3"/>
        <v>52.258249999999997</v>
      </c>
    </row>
    <row r="48" spans="1:7" x14ac:dyDescent="0.2">
      <c r="A48" s="39" t="s">
        <v>80</v>
      </c>
      <c r="B48" s="34">
        <f>SUM(B49:B51)</f>
        <v>10884.56433738138</v>
      </c>
      <c r="C48" s="34">
        <f t="shared" ref="C48:E48" si="10">SUM(C49:C51)</f>
        <v>72211.825602229728</v>
      </c>
      <c r="D48" s="34">
        <f t="shared" si="10"/>
        <v>70884.597518083479</v>
      </c>
      <c r="E48" s="34">
        <f t="shared" si="10"/>
        <v>39898.25734952552</v>
      </c>
      <c r="F48" s="38">
        <f t="shared" si="2"/>
        <v>366.55814704958863</v>
      </c>
      <c r="G48" s="38">
        <f t="shared" si="3"/>
        <v>56.286215548232491</v>
      </c>
    </row>
    <row r="49" spans="1:7" x14ac:dyDescent="0.2">
      <c r="A49" s="40" t="s">
        <v>81</v>
      </c>
      <c r="B49" s="35">
        <v>3123.7693277589751</v>
      </c>
      <c r="C49" s="35">
        <v>3981.6842524387812</v>
      </c>
      <c r="D49" s="35">
        <v>3981.6842524387812</v>
      </c>
      <c r="E49" s="35">
        <v>3258.3595460879951</v>
      </c>
      <c r="F49" s="38">
        <f t="shared" si="2"/>
        <v>104.30858377195145</v>
      </c>
      <c r="G49" s="38">
        <f t="shared" si="3"/>
        <v>81.833700000000007</v>
      </c>
    </row>
    <row r="50" spans="1:7" ht="20.399999999999999" x14ac:dyDescent="0.2">
      <c r="A50" s="40" t="s">
        <v>82</v>
      </c>
      <c r="B50" s="35">
        <v>351.65571703497244</v>
      </c>
      <c r="C50" s="35">
        <v>265.44561682925212</v>
      </c>
      <c r="D50" s="35">
        <v>929.05965890238235</v>
      </c>
      <c r="E50" s="35">
        <v>112.50381578074192</v>
      </c>
      <c r="F50" s="38">
        <f t="shared" si="2"/>
        <v>31.992602517408621</v>
      </c>
      <c r="G50" s="38">
        <f t="shared" si="3"/>
        <v>12.109428571428571</v>
      </c>
    </row>
    <row r="51" spans="1:7" x14ac:dyDescent="0.2">
      <c r="A51" s="40" t="s">
        <v>83</v>
      </c>
      <c r="B51" s="35">
        <v>7409.1392925874316</v>
      </c>
      <c r="C51" s="35">
        <v>67964.6957329617</v>
      </c>
      <c r="D51" s="35">
        <v>65973.853606742312</v>
      </c>
      <c r="E51" s="35">
        <v>36527.393987656782</v>
      </c>
      <c r="F51" s="38">
        <f t="shared" si="2"/>
        <v>493.00455215089664</v>
      </c>
      <c r="G51" s="38">
        <f t="shared" si="3"/>
        <v>55.366470185885589</v>
      </c>
    </row>
    <row r="52" spans="1:7" x14ac:dyDescent="0.2">
      <c r="A52" s="39" t="s">
        <v>84</v>
      </c>
      <c r="B52" s="34">
        <f>SUM(B53)</f>
        <v>353.97173004180769</v>
      </c>
      <c r="C52" s="34">
        <f t="shared" ref="C52:E52" si="11">SUM(C53)</f>
        <v>0</v>
      </c>
      <c r="D52" s="34">
        <f t="shared" si="11"/>
        <v>0</v>
      </c>
      <c r="E52" s="34">
        <f t="shared" si="11"/>
        <v>0</v>
      </c>
      <c r="F52" s="38">
        <f t="shared" si="2"/>
        <v>0</v>
      </c>
      <c r="G52" s="38" t="e">
        <f t="shared" si="3"/>
        <v>#DIV/0!</v>
      </c>
    </row>
    <row r="53" spans="1:7" x14ac:dyDescent="0.2">
      <c r="A53" s="40" t="s">
        <v>85</v>
      </c>
      <c r="B53" s="35">
        <v>353.97173004180769</v>
      </c>
      <c r="C53" s="35">
        <v>0</v>
      </c>
      <c r="D53" s="35">
        <v>0</v>
      </c>
      <c r="E53" s="35">
        <v>0</v>
      </c>
      <c r="F53" s="38">
        <f t="shared" si="2"/>
        <v>0</v>
      </c>
      <c r="G53" s="38" t="e">
        <f t="shared" si="3"/>
        <v>#DIV/0!</v>
      </c>
    </row>
    <row r="54" spans="1:7" x14ac:dyDescent="0.2">
      <c r="A54" s="39" t="s">
        <v>86</v>
      </c>
      <c r="B54" s="34">
        <f>SUM(B55:B60)</f>
        <v>128384.49399429292</v>
      </c>
      <c r="C54" s="34">
        <f t="shared" ref="C54:E54" si="12">SUM(C55:C60)</f>
        <v>120870.66162319994</v>
      </c>
      <c r="D54" s="34">
        <f t="shared" si="12"/>
        <v>119543.43353905369</v>
      </c>
      <c r="E54" s="34">
        <f t="shared" si="12"/>
        <v>114791.69686110558</v>
      </c>
      <c r="F54" s="38">
        <f t="shared" si="2"/>
        <v>89.412430808200568</v>
      </c>
      <c r="G54" s="38">
        <f t="shared" si="3"/>
        <v>96.025096036416116</v>
      </c>
    </row>
    <row r="55" spans="1:7" x14ac:dyDescent="0.2">
      <c r="A55" s="40" t="s">
        <v>87</v>
      </c>
      <c r="B55" s="35">
        <v>18692.008759705353</v>
      </c>
      <c r="C55" s="35">
        <v>25084.610790364324</v>
      </c>
      <c r="D55" s="35">
        <v>24420.996748291192</v>
      </c>
      <c r="E55" s="35">
        <v>23104.162187271882</v>
      </c>
      <c r="F55" s="38">
        <f t="shared" si="2"/>
        <v>123.60449047658204</v>
      </c>
      <c r="G55" s="38">
        <f t="shared" si="3"/>
        <v>94.60777717391305</v>
      </c>
    </row>
    <row r="56" spans="1:7" x14ac:dyDescent="0.2">
      <c r="A56" s="40" t="s">
        <v>88</v>
      </c>
      <c r="B56" s="35">
        <v>18534.607472294112</v>
      </c>
      <c r="C56" s="35">
        <v>331.80702103656512</v>
      </c>
      <c r="D56" s="35">
        <v>995.4210631096953</v>
      </c>
      <c r="E56" s="35">
        <v>809.60913132921883</v>
      </c>
      <c r="F56" s="38">
        <f t="shared" si="2"/>
        <v>4.368094293550258</v>
      </c>
      <c r="G56" s="38">
        <f t="shared" si="3"/>
        <v>81.333333333333329</v>
      </c>
    </row>
    <row r="57" spans="1:7" x14ac:dyDescent="0.2">
      <c r="A57" s="40" t="s">
        <v>89</v>
      </c>
      <c r="B57" s="35">
        <v>1884.3320724666532</v>
      </c>
      <c r="C57" s="35">
        <v>3716.2386356095294</v>
      </c>
      <c r="D57" s="35">
        <v>3716.2386356095294</v>
      </c>
      <c r="E57" s="35">
        <v>3295.0096224036097</v>
      </c>
      <c r="F57" s="38">
        <f t="shared" si="2"/>
        <v>174.86353231202676</v>
      </c>
      <c r="G57" s="38">
        <f t="shared" si="3"/>
        <v>88.665178571428555</v>
      </c>
    </row>
    <row r="58" spans="1:7" x14ac:dyDescent="0.2">
      <c r="A58" s="40" t="s">
        <v>90</v>
      </c>
      <c r="B58" s="35">
        <v>83117.218129935631</v>
      </c>
      <c r="C58" s="35">
        <v>83482.646492799788</v>
      </c>
      <c r="D58" s="35">
        <v>83482.646492799788</v>
      </c>
      <c r="E58" s="35">
        <v>81158.846638794872</v>
      </c>
      <c r="F58" s="38">
        <f t="shared" si="2"/>
        <v>97.643843796505223</v>
      </c>
      <c r="G58" s="38">
        <f t="shared" si="3"/>
        <v>97.216427662957074</v>
      </c>
    </row>
    <row r="59" spans="1:7" x14ac:dyDescent="0.2">
      <c r="A59" s="40" t="s">
        <v>110</v>
      </c>
      <c r="B59" s="35">
        <v>0</v>
      </c>
      <c r="C59" s="35">
        <v>132.72280841462606</v>
      </c>
      <c r="D59" s="35">
        <v>132.72280841462606</v>
      </c>
      <c r="E59" s="35">
        <v>0</v>
      </c>
      <c r="F59" s="38" t="e">
        <f t="shared" si="2"/>
        <v>#DIV/0!</v>
      </c>
      <c r="G59" s="38">
        <f t="shared" si="3"/>
        <v>0</v>
      </c>
    </row>
    <row r="60" spans="1:7" x14ac:dyDescent="0.2">
      <c r="A60" s="40" t="s">
        <v>91</v>
      </c>
      <c r="B60" s="35">
        <v>6156.3275598911669</v>
      </c>
      <c r="C60" s="35">
        <v>8122.6358749751143</v>
      </c>
      <c r="D60" s="35">
        <v>6795.4077908288536</v>
      </c>
      <c r="E60" s="35">
        <v>6424.0692813059923</v>
      </c>
      <c r="F60" s="38">
        <f t="shared" si="2"/>
        <v>104.34904931243713</v>
      </c>
      <c r="G60" s="38">
        <f t="shared" si="3"/>
        <v>94.535449218750003</v>
      </c>
    </row>
    <row r="61" spans="1:7" x14ac:dyDescent="0.2">
      <c r="A61" s="39" t="s">
        <v>92</v>
      </c>
      <c r="B61" s="34">
        <f>SUM(B62)</f>
        <v>21235.649346340168</v>
      </c>
      <c r="C61" s="34">
        <f t="shared" ref="C61:E61" si="13">SUM(C62)</f>
        <v>743247.72712190589</v>
      </c>
      <c r="D61" s="34">
        <f t="shared" si="13"/>
        <v>743247.72712190589</v>
      </c>
      <c r="E61" s="34">
        <f t="shared" si="13"/>
        <v>743247.72712190589</v>
      </c>
      <c r="F61" s="38">
        <f t="shared" si="2"/>
        <v>3500</v>
      </c>
      <c r="G61" s="38">
        <f t="shared" si="3"/>
        <v>100</v>
      </c>
    </row>
    <row r="62" spans="1:7" x14ac:dyDescent="0.2">
      <c r="A62" s="40" t="s">
        <v>93</v>
      </c>
      <c r="B62" s="35">
        <v>21235.649346340168</v>
      </c>
      <c r="C62" s="35">
        <v>743247.72712190589</v>
      </c>
      <c r="D62" s="35">
        <v>743247.72712190589</v>
      </c>
      <c r="E62" s="35">
        <v>743247.72712190589</v>
      </c>
      <c r="F62" s="38">
        <f t="shared" si="2"/>
        <v>3500</v>
      </c>
      <c r="G62" s="38">
        <f t="shared" si="3"/>
        <v>100</v>
      </c>
    </row>
    <row r="64" spans="1:7" ht="22.5" customHeight="1" x14ac:dyDescent="0.2">
      <c r="A64" s="57"/>
      <c r="B64" s="58"/>
      <c r="C64" s="58"/>
      <c r="D64" s="58"/>
    </row>
    <row r="65" spans="2:3" x14ac:dyDescent="0.2">
      <c r="B65" s="14"/>
      <c r="C65" s="14"/>
    </row>
  </sheetData>
  <mergeCells count="1">
    <mergeCell ref="A64:D6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2"/>
  <sheetViews>
    <sheetView showGridLines="0" zoomScaleNormal="100" workbookViewId="0">
      <selection activeCell="F2" sqref="F2"/>
    </sheetView>
  </sheetViews>
  <sheetFormatPr defaultColWidth="9.109375" defaultRowHeight="11.4" x14ac:dyDescent="0.2"/>
  <cols>
    <col min="1" max="1" width="59.88671875" style="6" customWidth="1"/>
    <col min="2" max="2" width="12.6640625" style="6" bestFit="1" customWidth="1"/>
    <col min="3" max="3" width="14.109375" style="6" bestFit="1" customWidth="1"/>
    <col min="4" max="4" width="13.109375" style="6" bestFit="1" customWidth="1"/>
    <col min="5" max="5" width="12.6640625" style="6" bestFit="1" customWidth="1"/>
    <col min="6" max="7" width="7.109375" style="6" bestFit="1" customWidth="1"/>
    <col min="8" max="8" width="15.5546875" style="6" bestFit="1" customWidth="1"/>
    <col min="9" max="9" width="14.44140625" style="6" customWidth="1"/>
    <col min="10" max="16384" width="9.109375" style="6"/>
  </cols>
  <sheetData>
    <row r="1" spans="1:8" x14ac:dyDescent="0.2">
      <c r="A1" s="5" t="s">
        <v>21</v>
      </c>
    </row>
    <row r="2" spans="1:8" ht="10.8" customHeight="1" x14ac:dyDescent="0.2">
      <c r="A2" s="7"/>
      <c r="F2" s="44"/>
    </row>
    <row r="3" spans="1:8" x14ac:dyDescent="0.2">
      <c r="A3" s="5" t="s">
        <v>111</v>
      </c>
    </row>
    <row r="4" spans="1:8" x14ac:dyDescent="0.2">
      <c r="A4" s="8" t="s">
        <v>112</v>
      </c>
    </row>
    <row r="6" spans="1:8" ht="24.6" customHeight="1" x14ac:dyDescent="0.2">
      <c r="A6" s="27" t="s">
        <v>0</v>
      </c>
      <c r="B6" s="17" t="s">
        <v>18</v>
      </c>
      <c r="C6" s="17" t="s">
        <v>95</v>
      </c>
      <c r="D6" s="20" t="s">
        <v>96</v>
      </c>
      <c r="E6" s="17" t="s">
        <v>97</v>
      </c>
      <c r="F6" s="17" t="s">
        <v>103</v>
      </c>
      <c r="G6" s="17" t="s">
        <v>103</v>
      </c>
    </row>
    <row r="7" spans="1:8" ht="12" customHeight="1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19</v>
      </c>
      <c r="G7" s="9" t="s">
        <v>20</v>
      </c>
    </row>
    <row r="8" spans="1:8" ht="13.2" x14ac:dyDescent="0.25">
      <c r="A8" s="4" t="s">
        <v>1</v>
      </c>
      <c r="B8" s="45">
        <f>+B10+B156+B182+B214+B226+B281+B324</f>
        <v>66309201.860000007</v>
      </c>
      <c r="C8" s="45">
        <f>+C10+C156+C182+C214+C226+C281+C324</f>
        <v>81106504</v>
      </c>
      <c r="D8" s="45">
        <f>+D10+D156+D182+D214+D226+D281+D324</f>
        <v>82193004</v>
      </c>
      <c r="E8" s="45">
        <f>+E10+E156+E182+E214+E226+E281+E324</f>
        <v>78587848.25000003</v>
      </c>
      <c r="F8" s="46">
        <f>+E8/B8*100</f>
        <v>118.51725860903014</v>
      </c>
      <c r="G8" s="46">
        <f>+E8/D8*100</f>
        <v>95.613792446374177</v>
      </c>
      <c r="H8" s="14"/>
    </row>
    <row r="9" spans="1:8" ht="13.2" x14ac:dyDescent="0.25">
      <c r="A9" s="1" t="s">
        <v>115</v>
      </c>
      <c r="B9" s="47">
        <f>B10+B156+B182+B214</f>
        <v>62377127.080000006</v>
      </c>
      <c r="C9" s="47">
        <f>C10+C156+C182+C214+C225</f>
        <v>72835144</v>
      </c>
      <c r="D9" s="47">
        <f>D10+D156+D182+D214+D225</f>
        <v>73701144</v>
      </c>
      <c r="E9" s="47">
        <f>E10+E156+E182+E214+E225</f>
        <v>70260274.880000025</v>
      </c>
      <c r="F9" s="46">
        <f t="shared" ref="F9:F72" si="0">+E9/B9*100</f>
        <v>112.63788213569008</v>
      </c>
      <c r="G9" s="46">
        <f t="shared" ref="G9:G72" si="1">+E9/D9*100</f>
        <v>95.33132196699691</v>
      </c>
      <c r="H9" s="14"/>
    </row>
    <row r="10" spans="1:8" ht="13.2" x14ac:dyDescent="0.25">
      <c r="A10" s="1" t="s">
        <v>2</v>
      </c>
      <c r="B10" s="47">
        <f>+B11+B29+B42+B87+B126+B129+B151+B85</f>
        <v>59971496.93</v>
      </c>
      <c r="C10" s="47">
        <f t="shared" ref="C10:E10" si="2">+C11+C29+C42+C87+C126+C129+C151+C85</f>
        <v>70168093</v>
      </c>
      <c r="D10" s="47">
        <f t="shared" si="2"/>
        <v>71034093</v>
      </c>
      <c r="E10" s="47">
        <f t="shared" si="2"/>
        <v>67859511.030000016</v>
      </c>
      <c r="F10" s="46">
        <f t="shared" si="0"/>
        <v>113.15293848543931</v>
      </c>
      <c r="G10" s="46">
        <f t="shared" si="1"/>
        <v>95.530903773206504</v>
      </c>
      <c r="H10" s="14"/>
    </row>
    <row r="11" spans="1:8" ht="13.2" x14ac:dyDescent="0.25">
      <c r="A11" s="1" t="s">
        <v>116</v>
      </c>
      <c r="B11" s="47">
        <f>B12+B14+B16+B18+B20+B24+B27</f>
        <v>2112583.41</v>
      </c>
      <c r="C11" s="47">
        <f t="shared" ref="C11" si="3">C12+C14+C16+C18+C20+C24+C27</f>
        <v>7000000</v>
      </c>
      <c r="D11" s="47">
        <f t="shared" ref="D11:E11" si="4">D12+D14+D16+D18+D20+D24+D27</f>
        <v>7000000</v>
      </c>
      <c r="E11" s="47">
        <f t="shared" si="4"/>
        <v>7000000</v>
      </c>
      <c r="F11" s="46">
        <f t="shared" si="0"/>
        <v>331.34786379866534</v>
      </c>
      <c r="G11" s="46">
        <f t="shared" si="1"/>
        <v>100</v>
      </c>
      <c r="H11" s="14"/>
    </row>
    <row r="12" spans="1:8" x14ac:dyDescent="0.2">
      <c r="A12" s="12" t="s">
        <v>41</v>
      </c>
      <c r="B12" s="48">
        <f>+B13</f>
        <v>940583.41</v>
      </c>
      <c r="C12" s="48">
        <f t="shared" ref="C12:E14" si="5">+C13</f>
        <v>3750000</v>
      </c>
      <c r="D12" s="48">
        <f t="shared" si="5"/>
        <v>3750000</v>
      </c>
      <c r="E12" s="48">
        <f t="shared" si="5"/>
        <v>3750000</v>
      </c>
      <c r="F12" s="46">
        <f t="shared" si="0"/>
        <v>398.6887244800543</v>
      </c>
      <c r="G12" s="46">
        <f t="shared" si="1"/>
        <v>100</v>
      </c>
    </row>
    <row r="13" spans="1:8" x14ac:dyDescent="0.2">
      <c r="A13" s="13" t="s">
        <v>42</v>
      </c>
      <c r="B13" s="49">
        <v>940583.41</v>
      </c>
      <c r="C13" s="49">
        <v>3750000</v>
      </c>
      <c r="D13" s="49">
        <v>3750000</v>
      </c>
      <c r="E13" s="49">
        <v>3750000</v>
      </c>
      <c r="F13" s="46">
        <f t="shared" si="0"/>
        <v>398.6887244800543</v>
      </c>
      <c r="G13" s="46">
        <f t="shared" si="1"/>
        <v>100</v>
      </c>
    </row>
    <row r="14" spans="1:8" x14ac:dyDescent="0.2">
      <c r="A14" s="12" t="s">
        <v>45</v>
      </c>
      <c r="B14" s="48">
        <f>+B15</f>
        <v>0</v>
      </c>
      <c r="C14" s="48">
        <f t="shared" si="5"/>
        <v>930000</v>
      </c>
      <c r="D14" s="48">
        <f t="shared" si="5"/>
        <v>930000</v>
      </c>
      <c r="E14" s="48">
        <f t="shared" si="5"/>
        <v>930000</v>
      </c>
      <c r="F14" s="46" t="e">
        <f t="shared" si="0"/>
        <v>#DIV/0!</v>
      </c>
      <c r="G14" s="46">
        <f t="shared" si="1"/>
        <v>100</v>
      </c>
    </row>
    <row r="15" spans="1:8" x14ac:dyDescent="0.2">
      <c r="A15" s="13" t="s">
        <v>46</v>
      </c>
      <c r="B15" s="49">
        <v>0</v>
      </c>
      <c r="C15" s="49">
        <v>930000</v>
      </c>
      <c r="D15" s="49">
        <v>930000</v>
      </c>
      <c r="E15" s="49">
        <v>930000</v>
      </c>
      <c r="F15" s="46" t="e">
        <f t="shared" si="0"/>
        <v>#DIV/0!</v>
      </c>
      <c r="G15" s="46">
        <f t="shared" si="1"/>
        <v>100</v>
      </c>
    </row>
    <row r="16" spans="1:8" x14ac:dyDescent="0.2">
      <c r="A16" s="12" t="s">
        <v>47</v>
      </c>
      <c r="B16" s="48">
        <f>SUM(B17)</f>
        <v>132000</v>
      </c>
      <c r="C16" s="48">
        <f t="shared" ref="C16:E16" si="6">SUM(C17)</f>
        <v>470000</v>
      </c>
      <c r="D16" s="48">
        <f t="shared" si="6"/>
        <v>470000</v>
      </c>
      <c r="E16" s="48">
        <f t="shared" si="6"/>
        <v>470000</v>
      </c>
      <c r="F16" s="46">
        <f t="shared" si="0"/>
        <v>356.06060606060606</v>
      </c>
      <c r="G16" s="46">
        <f t="shared" si="1"/>
        <v>100</v>
      </c>
    </row>
    <row r="17" spans="1:7" x14ac:dyDescent="0.2">
      <c r="A17" s="13" t="s">
        <v>48</v>
      </c>
      <c r="B17" s="49">
        <v>132000</v>
      </c>
      <c r="C17" s="49">
        <v>470000</v>
      </c>
      <c r="D17" s="49">
        <v>470000</v>
      </c>
      <c r="E17" s="49">
        <v>470000</v>
      </c>
      <c r="F17" s="46">
        <f t="shared" si="0"/>
        <v>356.06060606060606</v>
      </c>
      <c r="G17" s="46">
        <f t="shared" si="1"/>
        <v>100</v>
      </c>
    </row>
    <row r="18" spans="1:7" x14ac:dyDescent="0.2">
      <c r="A18" s="12" t="s">
        <v>50</v>
      </c>
      <c r="B18" s="48">
        <f>SUM(B19)</f>
        <v>200000</v>
      </c>
      <c r="C18" s="48">
        <f t="shared" ref="C18:E18" si="7">SUM(C19)</f>
        <v>300000</v>
      </c>
      <c r="D18" s="48">
        <f t="shared" si="7"/>
        <v>300000</v>
      </c>
      <c r="E18" s="48">
        <f t="shared" si="7"/>
        <v>300000</v>
      </c>
      <c r="F18" s="46">
        <f t="shared" si="0"/>
        <v>150</v>
      </c>
      <c r="G18" s="46">
        <f t="shared" si="1"/>
        <v>100</v>
      </c>
    </row>
    <row r="19" spans="1:7" x14ac:dyDescent="0.2">
      <c r="A19" s="13" t="s">
        <v>52</v>
      </c>
      <c r="B19" s="49">
        <v>200000</v>
      </c>
      <c r="C19" s="49">
        <v>300000</v>
      </c>
      <c r="D19" s="49">
        <v>300000</v>
      </c>
      <c r="E19" s="49">
        <v>300000</v>
      </c>
      <c r="F19" s="46">
        <f t="shared" si="0"/>
        <v>150</v>
      </c>
      <c r="G19" s="46">
        <f t="shared" si="1"/>
        <v>100</v>
      </c>
    </row>
    <row r="20" spans="1:7" x14ac:dyDescent="0.2">
      <c r="A20" s="12" t="s">
        <v>55</v>
      </c>
      <c r="B20" s="48">
        <f>SUM(B21:B23)</f>
        <v>720000</v>
      </c>
      <c r="C20" s="48">
        <f t="shared" ref="C20" si="8">SUM(C21:C23)</f>
        <v>1050000</v>
      </c>
      <c r="D20" s="48">
        <f t="shared" ref="D20:E20" si="9">SUM(D21:D23)</f>
        <v>1050000</v>
      </c>
      <c r="E20" s="48">
        <f t="shared" si="9"/>
        <v>1050000</v>
      </c>
      <c r="F20" s="46">
        <f t="shared" si="0"/>
        <v>145.83333333333331</v>
      </c>
      <c r="G20" s="46">
        <f t="shared" si="1"/>
        <v>100</v>
      </c>
    </row>
    <row r="21" spans="1:7" x14ac:dyDescent="0.2">
      <c r="A21" s="13" t="s">
        <v>57</v>
      </c>
      <c r="B21" s="49">
        <v>150000</v>
      </c>
      <c r="C21" s="49">
        <v>300000</v>
      </c>
      <c r="D21" s="49">
        <v>300000</v>
      </c>
      <c r="E21" s="49">
        <v>300000</v>
      </c>
      <c r="F21" s="46">
        <f t="shared" si="0"/>
        <v>200</v>
      </c>
      <c r="G21" s="46">
        <f t="shared" si="1"/>
        <v>100</v>
      </c>
    </row>
    <row r="22" spans="1:7" x14ac:dyDescent="0.2">
      <c r="A22" s="13" t="s">
        <v>58</v>
      </c>
      <c r="B22" s="49">
        <v>320000</v>
      </c>
      <c r="C22" s="49">
        <v>500000</v>
      </c>
      <c r="D22" s="49">
        <v>500000</v>
      </c>
      <c r="E22" s="49">
        <v>500000</v>
      </c>
      <c r="F22" s="46">
        <f t="shared" si="0"/>
        <v>156.25</v>
      </c>
      <c r="G22" s="46">
        <f t="shared" si="1"/>
        <v>100</v>
      </c>
    </row>
    <row r="23" spans="1:7" x14ac:dyDescent="0.2">
      <c r="A23" s="13" t="s">
        <v>61</v>
      </c>
      <c r="B23" s="49">
        <v>250000</v>
      </c>
      <c r="C23" s="49">
        <v>250000</v>
      </c>
      <c r="D23" s="49">
        <v>250000</v>
      </c>
      <c r="E23" s="49">
        <v>250000</v>
      </c>
      <c r="F23" s="46">
        <f t="shared" si="0"/>
        <v>100</v>
      </c>
      <c r="G23" s="46">
        <f t="shared" si="1"/>
        <v>100</v>
      </c>
    </row>
    <row r="24" spans="1:7" x14ac:dyDescent="0.2">
      <c r="A24" s="12" t="s">
        <v>62</v>
      </c>
      <c r="B24" s="48">
        <f>SUM(B25:B26)</f>
        <v>0</v>
      </c>
      <c r="C24" s="48">
        <f t="shared" ref="C24" si="10">SUM(C25:C26)</f>
        <v>500000</v>
      </c>
      <c r="D24" s="48">
        <f t="shared" ref="D24:E24" si="11">SUM(D25:D26)</f>
        <v>500000</v>
      </c>
      <c r="E24" s="48">
        <f t="shared" si="11"/>
        <v>500000</v>
      </c>
      <c r="F24" s="46" t="e">
        <f t="shared" si="0"/>
        <v>#DIV/0!</v>
      </c>
      <c r="G24" s="46">
        <f t="shared" si="1"/>
        <v>100</v>
      </c>
    </row>
    <row r="25" spans="1:7" x14ac:dyDescent="0.2">
      <c r="A25" s="13" t="s">
        <v>66</v>
      </c>
      <c r="B25" s="48"/>
      <c r="C25" s="49">
        <v>100000</v>
      </c>
      <c r="D25" s="49">
        <v>100000</v>
      </c>
      <c r="E25" s="49">
        <v>100000</v>
      </c>
      <c r="F25" s="46" t="e">
        <f t="shared" si="0"/>
        <v>#DIV/0!</v>
      </c>
      <c r="G25" s="46">
        <f t="shared" si="1"/>
        <v>100</v>
      </c>
    </row>
    <row r="26" spans="1:7" x14ac:dyDescent="0.2">
      <c r="A26" s="13" t="s">
        <v>69</v>
      </c>
      <c r="B26" s="50"/>
      <c r="C26" s="49">
        <v>400000</v>
      </c>
      <c r="D26" s="49">
        <v>400000</v>
      </c>
      <c r="E26" s="49">
        <v>400000</v>
      </c>
      <c r="F26" s="46" t="e">
        <f t="shared" si="0"/>
        <v>#DIV/0!</v>
      </c>
      <c r="G26" s="46">
        <f t="shared" si="1"/>
        <v>100</v>
      </c>
    </row>
    <row r="27" spans="1:7" ht="14.25" customHeight="1" x14ac:dyDescent="0.2">
      <c r="A27" s="12" t="s">
        <v>72</v>
      </c>
      <c r="B27" s="48">
        <f>SUM(B28)</f>
        <v>120000</v>
      </c>
      <c r="C27" s="48">
        <f t="shared" ref="C27:E27" si="12">SUM(C28)</f>
        <v>0</v>
      </c>
      <c r="D27" s="48">
        <f t="shared" si="12"/>
        <v>0</v>
      </c>
      <c r="E27" s="48">
        <f t="shared" si="12"/>
        <v>0</v>
      </c>
      <c r="F27" s="46">
        <f t="shared" si="0"/>
        <v>0</v>
      </c>
      <c r="G27" s="46" t="e">
        <f t="shared" si="1"/>
        <v>#DIV/0!</v>
      </c>
    </row>
    <row r="28" spans="1:7" x14ac:dyDescent="0.2">
      <c r="A28" s="13" t="s">
        <v>74</v>
      </c>
      <c r="B28" s="49">
        <v>120000</v>
      </c>
      <c r="C28" s="49">
        <v>0</v>
      </c>
      <c r="D28" s="49">
        <v>0</v>
      </c>
      <c r="E28" s="49">
        <v>0</v>
      </c>
      <c r="F28" s="46">
        <f t="shared" si="0"/>
        <v>0</v>
      </c>
      <c r="G28" s="46" t="e">
        <f t="shared" si="1"/>
        <v>#DIV/0!</v>
      </c>
    </row>
    <row r="29" spans="1:7" ht="15" customHeight="1" x14ac:dyDescent="0.25">
      <c r="A29" s="3" t="s">
        <v>3</v>
      </c>
      <c r="B29" s="51">
        <f>+B30+B32+B34+B36+B38+B40</f>
        <v>2996200.35</v>
      </c>
      <c r="C29" s="51">
        <f t="shared" ref="C29" si="13">+C30+C32+C34+C36+C38+C40</f>
        <v>3000000</v>
      </c>
      <c r="D29" s="51">
        <f t="shared" ref="D29:E29" si="14">+D30+D32+D34+D36+D38+D40</f>
        <v>3000000</v>
      </c>
      <c r="E29" s="51">
        <f t="shared" si="14"/>
        <v>3000000</v>
      </c>
      <c r="F29" s="46">
        <f t="shared" si="0"/>
        <v>100.12681561832137</v>
      </c>
      <c r="G29" s="46">
        <f t="shared" si="1"/>
        <v>100</v>
      </c>
    </row>
    <row r="30" spans="1:7" x14ac:dyDescent="0.2">
      <c r="A30" s="12" t="s">
        <v>41</v>
      </c>
      <c r="B30" s="48">
        <f>SUM(B31)</f>
        <v>1350000</v>
      </c>
      <c r="C30" s="48">
        <f t="shared" ref="C30:E30" si="15">SUM(C31)</f>
        <v>1800000</v>
      </c>
      <c r="D30" s="48">
        <f t="shared" si="15"/>
        <v>1800000</v>
      </c>
      <c r="E30" s="48">
        <f t="shared" si="15"/>
        <v>1800000</v>
      </c>
      <c r="F30" s="46">
        <f t="shared" si="0"/>
        <v>133.33333333333331</v>
      </c>
      <c r="G30" s="46">
        <f t="shared" si="1"/>
        <v>100</v>
      </c>
    </row>
    <row r="31" spans="1:7" x14ac:dyDescent="0.2">
      <c r="A31" s="13" t="s">
        <v>42</v>
      </c>
      <c r="B31" s="49">
        <v>1350000</v>
      </c>
      <c r="C31" s="49">
        <v>1800000</v>
      </c>
      <c r="D31" s="49">
        <v>1800000</v>
      </c>
      <c r="E31" s="49">
        <v>1800000</v>
      </c>
      <c r="F31" s="46">
        <f t="shared" si="0"/>
        <v>133.33333333333331</v>
      </c>
      <c r="G31" s="46">
        <f t="shared" si="1"/>
        <v>100</v>
      </c>
    </row>
    <row r="32" spans="1:7" x14ac:dyDescent="0.2">
      <c r="A32" s="12" t="s">
        <v>47</v>
      </c>
      <c r="B32" s="48">
        <f>SUM(B33)</f>
        <v>200000</v>
      </c>
      <c r="C32" s="48">
        <f t="shared" ref="C32:E32" si="16">SUM(C33)</f>
        <v>200000</v>
      </c>
      <c r="D32" s="48">
        <f t="shared" si="16"/>
        <v>200000</v>
      </c>
      <c r="E32" s="48">
        <f t="shared" si="16"/>
        <v>200000</v>
      </c>
      <c r="F32" s="46">
        <f t="shared" si="0"/>
        <v>100</v>
      </c>
      <c r="G32" s="46">
        <f t="shared" si="1"/>
        <v>100</v>
      </c>
    </row>
    <row r="33" spans="1:7" x14ac:dyDescent="0.2">
      <c r="A33" s="13" t="s">
        <v>48</v>
      </c>
      <c r="B33" s="49">
        <v>200000</v>
      </c>
      <c r="C33" s="49">
        <v>200000</v>
      </c>
      <c r="D33" s="49">
        <v>200000</v>
      </c>
      <c r="E33" s="49">
        <v>200000</v>
      </c>
      <c r="F33" s="46">
        <f t="shared" si="0"/>
        <v>100</v>
      </c>
      <c r="G33" s="46">
        <f t="shared" si="1"/>
        <v>100</v>
      </c>
    </row>
    <row r="34" spans="1:7" x14ac:dyDescent="0.2">
      <c r="A34" s="12" t="s">
        <v>50</v>
      </c>
      <c r="B34" s="48">
        <f>SUM(B35)</f>
        <v>500000</v>
      </c>
      <c r="C34" s="48">
        <f t="shared" ref="C34:E34" si="17">SUM(C35)</f>
        <v>800000</v>
      </c>
      <c r="D34" s="48">
        <f t="shared" si="17"/>
        <v>800000</v>
      </c>
      <c r="E34" s="48">
        <f t="shared" si="17"/>
        <v>800000</v>
      </c>
      <c r="F34" s="46">
        <f t="shared" si="0"/>
        <v>160</v>
      </c>
      <c r="G34" s="46">
        <f t="shared" si="1"/>
        <v>100</v>
      </c>
    </row>
    <row r="35" spans="1:7" x14ac:dyDescent="0.2">
      <c r="A35" s="13" t="s">
        <v>52</v>
      </c>
      <c r="B35" s="49">
        <v>500000</v>
      </c>
      <c r="C35" s="49">
        <v>800000</v>
      </c>
      <c r="D35" s="49">
        <v>800000</v>
      </c>
      <c r="E35" s="49">
        <v>800000</v>
      </c>
      <c r="F35" s="46">
        <f t="shared" si="0"/>
        <v>160</v>
      </c>
      <c r="G35" s="46">
        <f t="shared" si="1"/>
        <v>100</v>
      </c>
    </row>
    <row r="36" spans="1:7" x14ac:dyDescent="0.2">
      <c r="A36" s="12" t="s">
        <v>55</v>
      </c>
      <c r="B36" s="48">
        <f>SUM(B37)</f>
        <v>650000</v>
      </c>
      <c r="C36" s="48">
        <f t="shared" ref="C36:E36" si="18">SUM(C37)</f>
        <v>0</v>
      </c>
      <c r="D36" s="48">
        <f t="shared" si="18"/>
        <v>0</v>
      </c>
      <c r="E36" s="48">
        <f t="shared" si="18"/>
        <v>0</v>
      </c>
      <c r="F36" s="46">
        <f t="shared" si="0"/>
        <v>0</v>
      </c>
      <c r="G36" s="46" t="e">
        <f t="shared" si="1"/>
        <v>#DIV/0!</v>
      </c>
    </row>
    <row r="37" spans="1:7" x14ac:dyDescent="0.2">
      <c r="A37" s="13" t="s">
        <v>58</v>
      </c>
      <c r="B37" s="49">
        <v>650000</v>
      </c>
      <c r="C37" s="49"/>
      <c r="D37" s="49"/>
      <c r="E37" s="49"/>
      <c r="F37" s="46">
        <f t="shared" si="0"/>
        <v>0</v>
      </c>
      <c r="G37" s="46" t="e">
        <f t="shared" si="1"/>
        <v>#DIV/0!</v>
      </c>
    </row>
    <row r="38" spans="1:7" x14ac:dyDescent="0.2">
      <c r="A38" s="12" t="s">
        <v>62</v>
      </c>
      <c r="B38" s="48">
        <f>SUM(B39)</f>
        <v>150000</v>
      </c>
      <c r="C38" s="48">
        <f t="shared" ref="C38:E38" si="19">SUM(C39)</f>
        <v>100000</v>
      </c>
      <c r="D38" s="48">
        <f t="shared" si="19"/>
        <v>100000</v>
      </c>
      <c r="E38" s="48">
        <f t="shared" si="19"/>
        <v>100000</v>
      </c>
      <c r="F38" s="46">
        <f t="shared" si="0"/>
        <v>66.666666666666657</v>
      </c>
      <c r="G38" s="46">
        <f t="shared" si="1"/>
        <v>100</v>
      </c>
    </row>
    <row r="39" spans="1:7" x14ac:dyDescent="0.2">
      <c r="A39" s="13" t="s">
        <v>69</v>
      </c>
      <c r="B39" s="49">
        <v>150000</v>
      </c>
      <c r="C39" s="49">
        <v>100000</v>
      </c>
      <c r="D39" s="49">
        <v>100000</v>
      </c>
      <c r="E39" s="49">
        <v>100000</v>
      </c>
      <c r="F39" s="46">
        <f t="shared" si="0"/>
        <v>66.666666666666657</v>
      </c>
      <c r="G39" s="46">
        <f t="shared" si="1"/>
        <v>100</v>
      </c>
    </row>
    <row r="40" spans="1:7" x14ac:dyDescent="0.2">
      <c r="A40" s="12" t="s">
        <v>72</v>
      </c>
      <c r="B40" s="48">
        <f>SUM(B41)</f>
        <v>146200.35</v>
      </c>
      <c r="C40" s="48">
        <f t="shared" ref="C40:E40" si="20">SUM(C41)</f>
        <v>100000</v>
      </c>
      <c r="D40" s="48">
        <f t="shared" si="20"/>
        <v>100000</v>
      </c>
      <c r="E40" s="48">
        <f t="shared" si="20"/>
        <v>100000</v>
      </c>
      <c r="F40" s="46">
        <f t="shared" si="0"/>
        <v>68.399289057789531</v>
      </c>
      <c r="G40" s="46">
        <f t="shared" si="1"/>
        <v>100</v>
      </c>
    </row>
    <row r="41" spans="1:7" x14ac:dyDescent="0.2">
      <c r="A41" s="13" t="s">
        <v>74</v>
      </c>
      <c r="B41" s="49">
        <v>146200.35</v>
      </c>
      <c r="C41" s="49">
        <v>100000</v>
      </c>
      <c r="D41" s="49">
        <v>100000</v>
      </c>
      <c r="E41" s="49">
        <v>100000</v>
      </c>
      <c r="F41" s="46">
        <f t="shared" si="0"/>
        <v>68.399289057789531</v>
      </c>
      <c r="G41" s="46">
        <f t="shared" si="1"/>
        <v>100</v>
      </c>
    </row>
    <row r="42" spans="1:7" ht="13.2" x14ac:dyDescent="0.25">
      <c r="A42" s="3" t="s">
        <v>4</v>
      </c>
      <c r="B42" s="51">
        <f>+B43+B46+B48+B51+B56+B62+B71+B79+B83</f>
        <v>782607.75000000012</v>
      </c>
      <c r="C42" s="51">
        <f t="shared" ref="C42" si="21">+C43+C46+C48+C51+C56+C62+C71+C79+C85</f>
        <v>1802452</v>
      </c>
      <c r="D42" s="51">
        <f t="shared" ref="D42:E42" si="22">+D43+D46+D48+D51+D56+D62+D71+D79+D85</f>
        <v>1758452</v>
      </c>
      <c r="E42" s="51">
        <f t="shared" si="22"/>
        <v>279564.43</v>
      </c>
      <c r="F42" s="46">
        <f t="shared" si="0"/>
        <v>35.722164775393544</v>
      </c>
      <c r="G42" s="46">
        <f t="shared" si="1"/>
        <v>15.89832591392884</v>
      </c>
    </row>
    <row r="43" spans="1:7" x14ac:dyDescent="0.2">
      <c r="A43" s="12" t="s">
        <v>41</v>
      </c>
      <c r="B43" s="48">
        <f>SUM(B44:B45)</f>
        <v>268731.88</v>
      </c>
      <c r="C43" s="48">
        <f t="shared" ref="C43" si="23">SUM(C44:C45)</f>
        <v>933974</v>
      </c>
      <c r="D43" s="48">
        <f t="shared" ref="D43:E43" si="24">SUM(D44:D45)</f>
        <v>933974</v>
      </c>
      <c r="E43" s="48">
        <f t="shared" si="24"/>
        <v>134062.41</v>
      </c>
      <c r="F43" s="46">
        <f t="shared" si="0"/>
        <v>49.88705098926112</v>
      </c>
      <c r="G43" s="46">
        <f t="shared" si="1"/>
        <v>14.35397666316193</v>
      </c>
    </row>
    <row r="44" spans="1:7" x14ac:dyDescent="0.2">
      <c r="A44" s="13" t="s">
        <v>42</v>
      </c>
      <c r="B44" s="49">
        <v>121983.02</v>
      </c>
      <c r="C44" s="49">
        <v>682424</v>
      </c>
      <c r="D44" s="49">
        <v>532424</v>
      </c>
      <c r="E44" s="49"/>
      <c r="F44" s="46">
        <f t="shared" si="0"/>
        <v>0</v>
      </c>
      <c r="G44" s="46">
        <f t="shared" si="1"/>
        <v>0</v>
      </c>
    </row>
    <row r="45" spans="1:7" x14ac:dyDescent="0.2">
      <c r="A45" s="13" t="s">
        <v>43</v>
      </c>
      <c r="B45" s="49">
        <v>146748.85999999999</v>
      </c>
      <c r="C45" s="49">
        <v>251550</v>
      </c>
      <c r="D45" s="49">
        <v>401550</v>
      </c>
      <c r="E45" s="49">
        <v>134062.41</v>
      </c>
      <c r="F45" s="46">
        <f t="shared" si="0"/>
        <v>91.354992468084603</v>
      </c>
      <c r="G45" s="46">
        <f t="shared" si="1"/>
        <v>33.386230855435187</v>
      </c>
    </row>
    <row r="46" spans="1:7" x14ac:dyDescent="0.2">
      <c r="A46" s="12" t="s">
        <v>45</v>
      </c>
      <c r="B46" s="48">
        <f>SUM(B47)</f>
        <v>15000</v>
      </c>
      <c r="C46" s="48">
        <f t="shared" ref="C46:E46" si="25">SUM(C47)</f>
        <v>5000</v>
      </c>
      <c r="D46" s="48">
        <f t="shared" si="25"/>
        <v>5000</v>
      </c>
      <c r="E46" s="48">
        <f t="shared" si="25"/>
        <v>0</v>
      </c>
      <c r="F46" s="46">
        <f t="shared" si="0"/>
        <v>0</v>
      </c>
      <c r="G46" s="46">
        <f t="shared" si="1"/>
        <v>0</v>
      </c>
    </row>
    <row r="47" spans="1:7" x14ac:dyDescent="0.2">
      <c r="A47" s="13" t="s">
        <v>46</v>
      </c>
      <c r="B47" s="49">
        <v>15000</v>
      </c>
      <c r="C47" s="49">
        <v>5000</v>
      </c>
      <c r="D47" s="49">
        <v>5000</v>
      </c>
      <c r="E47" s="49"/>
      <c r="F47" s="46">
        <f t="shared" si="0"/>
        <v>0</v>
      </c>
      <c r="G47" s="46">
        <f t="shared" si="1"/>
        <v>0</v>
      </c>
    </row>
    <row r="48" spans="1:7" x14ac:dyDescent="0.2">
      <c r="A48" s="12" t="s">
        <v>47</v>
      </c>
      <c r="B48" s="48">
        <f>SUM(B49:B50)</f>
        <v>3300</v>
      </c>
      <c r="C48" s="48">
        <f t="shared" ref="C48" si="26">SUM(C49:C50)</f>
        <v>155707</v>
      </c>
      <c r="D48" s="48">
        <f t="shared" ref="D48:E48" si="27">SUM(D49:D50)</f>
        <v>162707</v>
      </c>
      <c r="E48" s="48">
        <f t="shared" si="27"/>
        <v>17335.96</v>
      </c>
      <c r="F48" s="46">
        <f t="shared" si="0"/>
        <v>525.33212121212114</v>
      </c>
      <c r="G48" s="46">
        <f t="shared" si="1"/>
        <v>10.654710614786088</v>
      </c>
    </row>
    <row r="49" spans="1:7" x14ac:dyDescent="0.2">
      <c r="A49" s="13" t="s">
        <v>48</v>
      </c>
      <c r="B49" s="49">
        <v>3300</v>
      </c>
      <c r="C49" s="49">
        <v>155707</v>
      </c>
      <c r="D49" s="49">
        <v>155707</v>
      </c>
      <c r="E49" s="49">
        <v>12074.21</v>
      </c>
      <c r="F49" s="46">
        <f t="shared" si="0"/>
        <v>365.88515151515151</v>
      </c>
      <c r="G49" s="46">
        <f t="shared" si="1"/>
        <v>7.7544426390592589</v>
      </c>
    </row>
    <row r="50" spans="1:7" x14ac:dyDescent="0.2">
      <c r="A50" s="13" t="s">
        <v>49</v>
      </c>
      <c r="B50" s="50"/>
      <c r="C50" s="49"/>
      <c r="D50" s="49">
        <v>7000</v>
      </c>
      <c r="E50" s="49">
        <v>5261.75</v>
      </c>
      <c r="F50" s="46" t="e">
        <f t="shared" si="0"/>
        <v>#DIV/0!</v>
      </c>
      <c r="G50" s="46">
        <f t="shared" si="1"/>
        <v>75.167857142857144</v>
      </c>
    </row>
    <row r="51" spans="1:7" x14ac:dyDescent="0.2">
      <c r="A51" s="12" t="s">
        <v>50</v>
      </c>
      <c r="B51" s="48">
        <f>SUM(B52:B55)</f>
        <v>71754.149999999994</v>
      </c>
      <c r="C51" s="48">
        <f t="shared" ref="C51" si="28">SUM(C52:C55)</f>
        <v>18000</v>
      </c>
      <c r="D51" s="48">
        <f t="shared" ref="D51:E51" si="29">SUM(D52:D55)</f>
        <v>21000</v>
      </c>
      <c r="E51" s="48">
        <f t="shared" si="29"/>
        <v>0</v>
      </c>
      <c r="F51" s="46">
        <f t="shared" si="0"/>
        <v>0</v>
      </c>
      <c r="G51" s="46">
        <f t="shared" si="1"/>
        <v>0</v>
      </c>
    </row>
    <row r="52" spans="1:7" x14ac:dyDescent="0.2">
      <c r="A52" s="13" t="s">
        <v>51</v>
      </c>
      <c r="B52" s="49">
        <v>24507.95</v>
      </c>
      <c r="C52" s="49">
        <v>5000</v>
      </c>
      <c r="D52" s="49">
        <v>5000</v>
      </c>
      <c r="E52" s="49"/>
      <c r="F52" s="46">
        <f t="shared" si="0"/>
        <v>0</v>
      </c>
      <c r="G52" s="46">
        <f t="shared" si="1"/>
        <v>0</v>
      </c>
    </row>
    <row r="53" spans="1:7" x14ac:dyDescent="0.2">
      <c r="A53" s="13" t="s">
        <v>52</v>
      </c>
      <c r="B53" s="50"/>
      <c r="C53" s="49">
        <v>5000</v>
      </c>
      <c r="D53" s="49">
        <v>5000</v>
      </c>
      <c r="E53" s="49"/>
      <c r="F53" s="46" t="e">
        <f t="shared" si="0"/>
        <v>#DIV/0!</v>
      </c>
      <c r="G53" s="46">
        <f t="shared" si="1"/>
        <v>0</v>
      </c>
    </row>
    <row r="54" spans="1:7" x14ac:dyDescent="0.2">
      <c r="A54" s="13" t="s">
        <v>53</v>
      </c>
      <c r="B54" s="49">
        <v>36082.199999999997</v>
      </c>
      <c r="C54" s="49">
        <v>5000</v>
      </c>
      <c r="D54" s="49">
        <v>5000</v>
      </c>
      <c r="E54" s="49"/>
      <c r="F54" s="46">
        <f t="shared" si="0"/>
        <v>0</v>
      </c>
      <c r="G54" s="46">
        <f t="shared" si="1"/>
        <v>0</v>
      </c>
    </row>
    <row r="55" spans="1:7" x14ac:dyDescent="0.2">
      <c r="A55" s="13" t="s">
        <v>54</v>
      </c>
      <c r="B55" s="49">
        <v>11164</v>
      </c>
      <c r="C55" s="49">
        <v>3000</v>
      </c>
      <c r="D55" s="49">
        <v>6000</v>
      </c>
      <c r="E55" s="49"/>
      <c r="F55" s="46">
        <f t="shared" si="0"/>
        <v>0</v>
      </c>
      <c r="G55" s="46">
        <f t="shared" si="1"/>
        <v>0</v>
      </c>
    </row>
    <row r="56" spans="1:7" x14ac:dyDescent="0.2">
      <c r="A56" s="12" t="s">
        <v>55</v>
      </c>
      <c r="B56" s="48">
        <f>SUM(B57:B61)</f>
        <v>140190.63</v>
      </c>
      <c r="C56" s="48">
        <f t="shared" ref="C56" si="30">SUM(C57:C61)</f>
        <v>22717</v>
      </c>
      <c r="D56" s="48">
        <f t="shared" ref="D56:E56" si="31">SUM(D57:D61)</f>
        <v>53717</v>
      </c>
      <c r="E56" s="48">
        <f t="shared" si="31"/>
        <v>0</v>
      </c>
      <c r="F56" s="46">
        <f t="shared" si="0"/>
        <v>0</v>
      </c>
      <c r="G56" s="46">
        <f t="shared" si="1"/>
        <v>0</v>
      </c>
    </row>
    <row r="57" spans="1:7" x14ac:dyDescent="0.2">
      <c r="A57" s="13" t="s">
        <v>56</v>
      </c>
      <c r="B57" s="50"/>
      <c r="C57" s="49">
        <v>6952</v>
      </c>
      <c r="D57" s="49">
        <v>6952</v>
      </c>
      <c r="E57" s="49"/>
      <c r="F57" s="46" t="e">
        <f t="shared" si="0"/>
        <v>#DIV/0!</v>
      </c>
      <c r="G57" s="46">
        <f t="shared" si="1"/>
        <v>0</v>
      </c>
    </row>
    <row r="58" spans="1:7" x14ac:dyDescent="0.2">
      <c r="A58" s="13" t="s">
        <v>57</v>
      </c>
      <c r="B58" s="49">
        <v>93890.28</v>
      </c>
      <c r="C58" s="49">
        <v>5000</v>
      </c>
      <c r="D58" s="49">
        <v>5000</v>
      </c>
      <c r="E58" s="49"/>
      <c r="F58" s="46">
        <f t="shared" si="0"/>
        <v>0</v>
      </c>
      <c r="G58" s="46">
        <f t="shared" si="1"/>
        <v>0</v>
      </c>
    </row>
    <row r="59" spans="1:7" x14ac:dyDescent="0.2">
      <c r="A59" s="13" t="s">
        <v>58</v>
      </c>
      <c r="B59" s="50"/>
      <c r="C59" s="49">
        <v>5000</v>
      </c>
      <c r="D59" s="49">
        <v>5000</v>
      </c>
      <c r="E59" s="49"/>
      <c r="F59" s="46" t="e">
        <f t="shared" si="0"/>
        <v>#DIV/0!</v>
      </c>
      <c r="G59" s="46">
        <f t="shared" si="1"/>
        <v>0</v>
      </c>
    </row>
    <row r="60" spans="1:7" x14ac:dyDescent="0.2">
      <c r="A60" s="13" t="s">
        <v>60</v>
      </c>
      <c r="B60" s="49">
        <v>46300.35</v>
      </c>
      <c r="C60" s="50"/>
      <c r="D60" s="50"/>
      <c r="E60" s="50"/>
      <c r="F60" s="46">
        <f t="shared" si="0"/>
        <v>0</v>
      </c>
      <c r="G60" s="46" t="e">
        <f t="shared" si="1"/>
        <v>#DIV/0!</v>
      </c>
    </row>
    <row r="61" spans="1:7" x14ac:dyDescent="0.2">
      <c r="A61" s="13" t="s">
        <v>61</v>
      </c>
      <c r="B61" s="50"/>
      <c r="C61" s="49">
        <v>5765</v>
      </c>
      <c r="D61" s="49">
        <v>36765</v>
      </c>
      <c r="E61" s="49"/>
      <c r="F61" s="46" t="e">
        <f t="shared" si="0"/>
        <v>#DIV/0!</v>
      </c>
      <c r="G61" s="46">
        <f t="shared" si="1"/>
        <v>0</v>
      </c>
    </row>
    <row r="62" spans="1:7" x14ac:dyDescent="0.2">
      <c r="A62" s="12" t="s">
        <v>62</v>
      </c>
      <c r="B62" s="48">
        <f>SUM(B63:B70)</f>
        <v>101960.51000000001</v>
      </c>
      <c r="C62" s="48">
        <f t="shared" ref="C62" si="32">SUM(C63:C70)</f>
        <v>41464</v>
      </c>
      <c r="D62" s="48">
        <f t="shared" ref="D62:E62" si="33">SUM(D63:D70)</f>
        <v>36464</v>
      </c>
      <c r="E62" s="48">
        <f t="shared" si="33"/>
        <v>6816.23</v>
      </c>
      <c r="F62" s="46">
        <f t="shared" si="0"/>
        <v>6.6851666395156313</v>
      </c>
      <c r="G62" s="46">
        <f t="shared" si="1"/>
        <v>18.693039710399297</v>
      </c>
    </row>
    <row r="63" spans="1:7" x14ac:dyDescent="0.2">
      <c r="A63" s="13" t="s">
        <v>63</v>
      </c>
      <c r="B63" s="50"/>
      <c r="C63" s="49">
        <v>5600</v>
      </c>
      <c r="D63" s="49">
        <v>2600</v>
      </c>
      <c r="E63" s="49"/>
      <c r="F63" s="46" t="e">
        <f t="shared" si="0"/>
        <v>#DIV/0!</v>
      </c>
      <c r="G63" s="46">
        <f t="shared" si="1"/>
        <v>0</v>
      </c>
    </row>
    <row r="64" spans="1:7" x14ac:dyDescent="0.2">
      <c r="A64" s="13" t="s">
        <v>65</v>
      </c>
      <c r="B64" s="49">
        <v>37449</v>
      </c>
      <c r="C64" s="49">
        <v>2000</v>
      </c>
      <c r="D64" s="49">
        <v>2000</v>
      </c>
      <c r="E64" s="49"/>
      <c r="F64" s="46">
        <f t="shared" si="0"/>
        <v>0</v>
      </c>
      <c r="G64" s="46">
        <f t="shared" si="1"/>
        <v>0</v>
      </c>
    </row>
    <row r="65" spans="1:7" x14ac:dyDescent="0.2">
      <c r="A65" s="13" t="s">
        <v>66</v>
      </c>
      <c r="B65" s="49">
        <v>10273.83</v>
      </c>
      <c r="C65" s="49">
        <v>5000</v>
      </c>
      <c r="D65" s="49">
        <v>2000</v>
      </c>
      <c r="E65" s="49"/>
      <c r="F65" s="46">
        <f t="shared" si="0"/>
        <v>0</v>
      </c>
      <c r="G65" s="46">
        <f t="shared" si="1"/>
        <v>0</v>
      </c>
    </row>
    <row r="66" spans="1:7" x14ac:dyDescent="0.2">
      <c r="A66" s="13" t="s">
        <v>67</v>
      </c>
      <c r="B66" s="49">
        <v>14168.37</v>
      </c>
      <c r="C66" s="49">
        <v>5000</v>
      </c>
      <c r="D66" s="49">
        <v>2000</v>
      </c>
      <c r="E66" s="49"/>
      <c r="F66" s="46">
        <f t="shared" si="0"/>
        <v>0</v>
      </c>
      <c r="G66" s="46">
        <f t="shared" si="1"/>
        <v>0</v>
      </c>
    </row>
    <row r="67" spans="1:7" x14ac:dyDescent="0.2">
      <c r="A67" s="13" t="s">
        <v>68</v>
      </c>
      <c r="B67" s="49">
        <v>13190</v>
      </c>
      <c r="C67" s="49">
        <v>10000</v>
      </c>
      <c r="D67" s="49">
        <v>10000</v>
      </c>
      <c r="E67" s="49">
        <v>6523.7</v>
      </c>
      <c r="F67" s="46">
        <f t="shared" si="0"/>
        <v>49.45943896891584</v>
      </c>
      <c r="G67" s="46">
        <f t="shared" si="1"/>
        <v>65.236999999999995</v>
      </c>
    </row>
    <row r="68" spans="1:7" x14ac:dyDescent="0.2">
      <c r="A68" s="13" t="s">
        <v>69</v>
      </c>
      <c r="B68" s="49">
        <v>26581.16</v>
      </c>
      <c r="C68" s="49">
        <v>8364</v>
      </c>
      <c r="D68" s="49">
        <v>12364</v>
      </c>
      <c r="E68" s="49"/>
      <c r="F68" s="46">
        <f t="shared" si="0"/>
        <v>0</v>
      </c>
      <c r="G68" s="46">
        <f t="shared" si="1"/>
        <v>0</v>
      </c>
    </row>
    <row r="69" spans="1:7" x14ac:dyDescent="0.2">
      <c r="A69" s="13" t="s">
        <v>70</v>
      </c>
      <c r="B69" s="50">
        <v>298.14999999999998</v>
      </c>
      <c r="C69" s="49">
        <v>500</v>
      </c>
      <c r="D69" s="49">
        <v>500</v>
      </c>
      <c r="E69" s="49">
        <v>292.52999999999997</v>
      </c>
      <c r="F69" s="46">
        <f t="shared" si="0"/>
        <v>98.115042763709539</v>
      </c>
      <c r="G69" s="46">
        <f t="shared" si="1"/>
        <v>58.505999999999993</v>
      </c>
    </row>
    <row r="70" spans="1:7" x14ac:dyDescent="0.2">
      <c r="A70" s="13" t="s">
        <v>71</v>
      </c>
      <c r="B70" s="50"/>
      <c r="C70" s="49">
        <v>5000</v>
      </c>
      <c r="D70" s="49">
        <v>5000</v>
      </c>
      <c r="E70" s="49"/>
      <c r="F70" s="46" t="e">
        <f t="shared" si="0"/>
        <v>#DIV/0!</v>
      </c>
      <c r="G70" s="46">
        <f t="shared" si="1"/>
        <v>0</v>
      </c>
    </row>
    <row r="71" spans="1:7" x14ac:dyDescent="0.2">
      <c r="A71" s="12" t="s">
        <v>72</v>
      </c>
      <c r="B71" s="48">
        <f>SUM(B72:B78)</f>
        <v>155798.92000000001</v>
      </c>
      <c r="C71" s="48">
        <f t="shared" ref="C71" si="34">SUM(C72:C78)</f>
        <v>381510</v>
      </c>
      <c r="D71" s="48">
        <f t="shared" ref="D71:E71" si="35">SUM(D72:D78)</f>
        <v>361510</v>
      </c>
      <c r="E71" s="48">
        <f t="shared" si="35"/>
        <v>96771.68</v>
      </c>
      <c r="F71" s="46">
        <f t="shared" si="0"/>
        <v>62.113190515056196</v>
      </c>
      <c r="G71" s="46">
        <f t="shared" si="1"/>
        <v>26.768742220132218</v>
      </c>
    </row>
    <row r="72" spans="1:7" x14ac:dyDescent="0.2">
      <c r="A72" s="13" t="s">
        <v>73</v>
      </c>
      <c r="B72" s="49">
        <v>66817.34</v>
      </c>
      <c r="C72" s="49">
        <v>5000</v>
      </c>
      <c r="D72" s="49">
        <v>5000</v>
      </c>
      <c r="E72" s="49"/>
      <c r="F72" s="46">
        <f t="shared" si="0"/>
        <v>0</v>
      </c>
      <c r="G72" s="46">
        <f t="shared" si="1"/>
        <v>0</v>
      </c>
    </row>
    <row r="73" spans="1:7" x14ac:dyDescent="0.2">
      <c r="A73" s="13" t="s">
        <v>74</v>
      </c>
      <c r="B73" s="50"/>
      <c r="C73" s="49">
        <v>10000</v>
      </c>
      <c r="D73" s="49">
        <v>10000</v>
      </c>
      <c r="E73" s="49"/>
      <c r="F73" s="46" t="e">
        <f t="shared" ref="F73:F136" si="36">+E73/B73*100</f>
        <v>#DIV/0!</v>
      </c>
      <c r="G73" s="46">
        <f t="shared" ref="G73:G136" si="37">+E73/D73*100</f>
        <v>0</v>
      </c>
    </row>
    <row r="74" spans="1:7" x14ac:dyDescent="0.2">
      <c r="A74" s="13" t="s">
        <v>75</v>
      </c>
      <c r="B74" s="49">
        <v>11376.06</v>
      </c>
      <c r="C74" s="49">
        <v>10000</v>
      </c>
      <c r="D74" s="49">
        <v>10000</v>
      </c>
      <c r="E74" s="49">
        <v>10273.39</v>
      </c>
      <c r="F74" s="46">
        <f t="shared" si="36"/>
        <v>90.307101052561251</v>
      </c>
      <c r="G74" s="46">
        <f t="shared" si="37"/>
        <v>102.73390000000001</v>
      </c>
    </row>
    <row r="75" spans="1:7" x14ac:dyDescent="0.2">
      <c r="A75" s="13" t="s">
        <v>76</v>
      </c>
      <c r="B75" s="49">
        <v>58531.86</v>
      </c>
      <c r="C75" s="49">
        <v>3200</v>
      </c>
      <c r="D75" s="49">
        <v>3200</v>
      </c>
      <c r="E75" s="49"/>
      <c r="F75" s="46">
        <f t="shared" si="36"/>
        <v>0</v>
      </c>
      <c r="G75" s="46">
        <f t="shared" si="37"/>
        <v>0</v>
      </c>
    </row>
    <row r="76" spans="1:7" x14ac:dyDescent="0.2">
      <c r="A76" s="13" t="s">
        <v>77</v>
      </c>
      <c r="B76" s="49">
        <v>12936.25</v>
      </c>
      <c r="C76" s="49">
        <v>20000</v>
      </c>
      <c r="D76" s="49">
        <v>45000</v>
      </c>
      <c r="E76" s="49">
        <v>30782.54</v>
      </c>
      <c r="F76" s="46">
        <f t="shared" si="36"/>
        <v>237.95566721422361</v>
      </c>
      <c r="G76" s="46">
        <f t="shared" si="37"/>
        <v>68.405644444444448</v>
      </c>
    </row>
    <row r="77" spans="1:7" x14ac:dyDescent="0.2">
      <c r="A77" s="13" t="s">
        <v>78</v>
      </c>
      <c r="B77" s="49">
        <v>1276</v>
      </c>
      <c r="C77" s="49">
        <v>325310</v>
      </c>
      <c r="D77" s="49">
        <v>280310</v>
      </c>
      <c r="E77" s="49">
        <v>51535.09</v>
      </c>
      <c r="F77" s="46">
        <f t="shared" si="36"/>
        <v>4038.8001567398114</v>
      </c>
      <c r="G77" s="46">
        <f t="shared" si="37"/>
        <v>18.385034426171025</v>
      </c>
    </row>
    <row r="78" spans="1:7" x14ac:dyDescent="0.2">
      <c r="A78" s="13" t="s">
        <v>79</v>
      </c>
      <c r="B78" s="49">
        <v>4861.41</v>
      </c>
      <c r="C78" s="49">
        <v>8000</v>
      </c>
      <c r="D78" s="49">
        <v>8000</v>
      </c>
      <c r="E78" s="49">
        <v>4180.66</v>
      </c>
      <c r="F78" s="46">
        <f t="shared" si="36"/>
        <v>85.996860993004091</v>
      </c>
      <c r="G78" s="46">
        <f t="shared" si="37"/>
        <v>52.258249999999997</v>
      </c>
    </row>
    <row r="79" spans="1:7" x14ac:dyDescent="0.2">
      <c r="A79" s="12" t="s">
        <v>80</v>
      </c>
      <c r="B79" s="48">
        <f>SUM(B80:B82)</f>
        <v>23204.66</v>
      </c>
      <c r="C79" s="48">
        <f t="shared" ref="C79" si="38">SUM(C80:C82)</f>
        <v>244080</v>
      </c>
      <c r="D79" s="48">
        <f t="shared" ref="D79:E79" si="39">SUM(D80:D82)</f>
        <v>184080</v>
      </c>
      <c r="E79" s="48">
        <f t="shared" si="39"/>
        <v>24578.15</v>
      </c>
      <c r="F79" s="46">
        <f t="shared" si="36"/>
        <v>105.91902660931038</v>
      </c>
      <c r="G79" s="46">
        <f t="shared" si="37"/>
        <v>13.351885049978272</v>
      </c>
    </row>
    <row r="80" spans="1:7" x14ac:dyDescent="0.2">
      <c r="A80" s="13" t="s">
        <v>81</v>
      </c>
      <c r="B80" s="49">
        <v>20536.04</v>
      </c>
      <c r="C80" s="49">
        <v>1000</v>
      </c>
      <c r="D80" s="49">
        <v>1000</v>
      </c>
      <c r="E80" s="49"/>
      <c r="F80" s="46">
        <f t="shared" si="36"/>
        <v>0</v>
      </c>
      <c r="G80" s="46">
        <f t="shared" si="37"/>
        <v>0</v>
      </c>
    </row>
    <row r="81" spans="1:7" x14ac:dyDescent="0.2">
      <c r="A81" s="13" t="s">
        <v>82</v>
      </c>
      <c r="B81" s="49">
        <v>2649.55</v>
      </c>
      <c r="C81" s="49">
        <v>1000</v>
      </c>
      <c r="D81" s="49">
        <v>6000</v>
      </c>
      <c r="E81" s="49"/>
      <c r="F81" s="46">
        <f t="shared" si="36"/>
        <v>0</v>
      </c>
      <c r="G81" s="46">
        <f t="shared" si="37"/>
        <v>0</v>
      </c>
    </row>
    <row r="82" spans="1:7" x14ac:dyDescent="0.2">
      <c r="A82" s="13" t="s">
        <v>83</v>
      </c>
      <c r="B82" s="50">
        <v>19.07</v>
      </c>
      <c r="C82" s="49">
        <v>242080</v>
      </c>
      <c r="D82" s="49">
        <v>177080</v>
      </c>
      <c r="E82" s="49">
        <v>24578.15</v>
      </c>
      <c r="F82" s="46">
        <f t="shared" si="36"/>
        <v>128883.8489774515</v>
      </c>
      <c r="G82" s="46">
        <f t="shared" si="37"/>
        <v>13.879687147052181</v>
      </c>
    </row>
    <row r="83" spans="1:7" x14ac:dyDescent="0.2">
      <c r="A83" s="12" t="s">
        <v>84</v>
      </c>
      <c r="B83" s="48">
        <f>SUM(B84)</f>
        <v>2667</v>
      </c>
      <c r="C83" s="52">
        <f t="shared" ref="C83:E85" si="40">SUM(C84)</f>
        <v>0</v>
      </c>
      <c r="D83" s="52">
        <f t="shared" si="40"/>
        <v>0</v>
      </c>
      <c r="E83" s="52">
        <f t="shared" si="40"/>
        <v>0</v>
      </c>
      <c r="F83" s="46">
        <f t="shared" si="36"/>
        <v>0</v>
      </c>
      <c r="G83" s="46" t="e">
        <f t="shared" si="37"/>
        <v>#DIV/0!</v>
      </c>
    </row>
    <row r="84" spans="1:7" x14ac:dyDescent="0.2">
      <c r="A84" s="13" t="s">
        <v>85</v>
      </c>
      <c r="B84" s="49">
        <v>2667</v>
      </c>
      <c r="C84" s="50"/>
      <c r="D84" s="50"/>
      <c r="E84" s="50"/>
      <c r="F84" s="46">
        <f t="shared" si="36"/>
        <v>0</v>
      </c>
      <c r="G84" s="46" t="e">
        <f t="shared" si="37"/>
        <v>#DIV/0!</v>
      </c>
    </row>
    <row r="85" spans="1:7" x14ac:dyDescent="0.2">
      <c r="A85" s="12" t="s">
        <v>55</v>
      </c>
      <c r="B85" s="48">
        <f>SUM(B86)</f>
        <v>44264.68</v>
      </c>
      <c r="C85" s="52">
        <f t="shared" si="40"/>
        <v>0</v>
      </c>
      <c r="D85" s="52">
        <f t="shared" si="40"/>
        <v>0</v>
      </c>
      <c r="E85" s="52">
        <f t="shared" si="40"/>
        <v>0</v>
      </c>
      <c r="F85" s="46">
        <f t="shared" si="36"/>
        <v>0</v>
      </c>
      <c r="G85" s="46" t="e">
        <f t="shared" si="37"/>
        <v>#DIV/0!</v>
      </c>
    </row>
    <row r="86" spans="1:7" x14ac:dyDescent="0.2">
      <c r="A86" s="13" t="s">
        <v>58</v>
      </c>
      <c r="B86" s="49">
        <v>44264.68</v>
      </c>
      <c r="C86" s="50"/>
      <c r="D86" s="50"/>
      <c r="E86" s="50"/>
      <c r="F86" s="46">
        <f t="shared" si="36"/>
        <v>0</v>
      </c>
      <c r="G86" s="46" t="e">
        <f t="shared" si="37"/>
        <v>#DIV/0!</v>
      </c>
    </row>
    <row r="87" spans="1:7" ht="13.2" x14ac:dyDescent="0.25">
      <c r="A87" s="3" t="s">
        <v>6</v>
      </c>
      <c r="B87" s="51">
        <f>+B88+B92+B94+B97+B102+B108+B116+B122</f>
        <v>50865740.149999999</v>
      </c>
      <c r="C87" s="51">
        <f t="shared" ref="C87" si="41">+C88+C92+C94+C97+C102+C108+C116+C122</f>
        <v>53604686</v>
      </c>
      <c r="D87" s="51">
        <f t="shared" ref="D87:E87" si="42">+D88+D92+D94+D97+D102+D108+D116+D122</f>
        <v>54514686</v>
      </c>
      <c r="E87" s="51">
        <f t="shared" si="42"/>
        <v>53210222.000000015</v>
      </c>
      <c r="F87" s="46">
        <f t="shared" si="36"/>
        <v>104.60915705362052</v>
      </c>
      <c r="G87" s="46">
        <f t="shared" si="37"/>
        <v>97.607132874249729</v>
      </c>
    </row>
    <row r="88" spans="1:7" x14ac:dyDescent="0.2">
      <c r="A88" s="12" t="s">
        <v>41</v>
      </c>
      <c r="B88" s="48">
        <f>SUM(B89:B91)</f>
        <v>39829952.600000001</v>
      </c>
      <c r="C88" s="48">
        <f t="shared" ref="C88" si="43">SUM(C89:C91)</f>
        <v>40413866</v>
      </c>
      <c r="D88" s="48">
        <f t="shared" ref="D88:E88" si="44">SUM(D89:D91)</f>
        <v>40903866</v>
      </c>
      <c r="E88" s="48">
        <f t="shared" si="44"/>
        <v>40741941.760000005</v>
      </c>
      <c r="F88" s="46">
        <f t="shared" si="36"/>
        <v>102.28970686748949</v>
      </c>
      <c r="G88" s="46">
        <f t="shared" si="37"/>
        <v>99.604134631186213</v>
      </c>
    </row>
    <row r="89" spans="1:7" x14ac:dyDescent="0.2">
      <c r="A89" s="13" t="s">
        <v>42</v>
      </c>
      <c r="B89" s="49">
        <v>36195265.600000001</v>
      </c>
      <c r="C89" s="49">
        <v>36360416</v>
      </c>
      <c r="D89" s="49">
        <v>37200416</v>
      </c>
      <c r="E89" s="49">
        <v>37037704.450000003</v>
      </c>
      <c r="F89" s="46">
        <f t="shared" si="36"/>
        <v>102.32748354248851</v>
      </c>
      <c r="G89" s="46">
        <f t="shared" si="37"/>
        <v>99.562608251477627</v>
      </c>
    </row>
    <row r="90" spans="1:7" x14ac:dyDescent="0.2">
      <c r="A90" s="13" t="s">
        <v>43</v>
      </c>
      <c r="B90" s="49">
        <v>3634687</v>
      </c>
      <c r="C90" s="49">
        <v>4053450</v>
      </c>
      <c r="D90" s="49">
        <v>3703450</v>
      </c>
      <c r="E90" s="49">
        <v>3704237.31</v>
      </c>
      <c r="F90" s="46">
        <f t="shared" si="36"/>
        <v>101.91351579929717</v>
      </c>
      <c r="G90" s="46">
        <f t="shared" si="37"/>
        <v>100.02125882622961</v>
      </c>
    </row>
    <row r="91" spans="1:7" x14ac:dyDescent="0.2">
      <c r="A91" s="13" t="s">
        <v>44</v>
      </c>
      <c r="B91" s="50"/>
      <c r="C91" s="50"/>
      <c r="D91" s="50"/>
      <c r="E91" s="50"/>
      <c r="F91" s="46" t="e">
        <f t="shared" si="36"/>
        <v>#DIV/0!</v>
      </c>
      <c r="G91" s="46" t="e">
        <f t="shared" si="37"/>
        <v>#DIV/0!</v>
      </c>
    </row>
    <row r="92" spans="1:7" x14ac:dyDescent="0.2">
      <c r="A92" s="12" t="s">
        <v>45</v>
      </c>
      <c r="B92" s="48">
        <f>SUM(B93)</f>
        <v>1123500.47</v>
      </c>
      <c r="C92" s="48">
        <f t="shared" ref="C92:E92" si="45">SUM(C93)</f>
        <v>375000</v>
      </c>
      <c r="D92" s="48">
        <f t="shared" si="45"/>
        <v>375000</v>
      </c>
      <c r="E92" s="48">
        <f t="shared" si="45"/>
        <v>341771.14</v>
      </c>
      <c r="F92" s="46">
        <f t="shared" si="36"/>
        <v>30.420204452606953</v>
      </c>
      <c r="G92" s="46">
        <f t="shared" si="37"/>
        <v>91.13897066666668</v>
      </c>
    </row>
    <row r="93" spans="1:7" x14ac:dyDescent="0.2">
      <c r="A93" s="13" t="s">
        <v>46</v>
      </c>
      <c r="B93" s="49">
        <v>1123500.47</v>
      </c>
      <c r="C93" s="49">
        <v>375000</v>
      </c>
      <c r="D93" s="49">
        <v>375000</v>
      </c>
      <c r="E93" s="49">
        <v>341771.14</v>
      </c>
      <c r="F93" s="46">
        <f t="shared" si="36"/>
        <v>30.420204452606953</v>
      </c>
      <c r="G93" s="46">
        <f t="shared" si="37"/>
        <v>91.13897066666668</v>
      </c>
    </row>
    <row r="94" spans="1:7" x14ac:dyDescent="0.2">
      <c r="A94" s="12" t="s">
        <v>47</v>
      </c>
      <c r="B94" s="48">
        <f>SUM(B95:B96)</f>
        <v>5192000.8600000003</v>
      </c>
      <c r="C94" s="48">
        <f t="shared" ref="C94" si="46">SUM(C95:C96)</f>
        <v>5682393</v>
      </c>
      <c r="D94" s="48">
        <f t="shared" ref="D94:E94" si="47">SUM(D95:D96)</f>
        <v>5762393</v>
      </c>
      <c r="E94" s="48">
        <f t="shared" si="47"/>
        <v>5580611.7699999996</v>
      </c>
      <c r="F94" s="46">
        <f t="shared" si="36"/>
        <v>107.48480057069942</v>
      </c>
      <c r="G94" s="46">
        <f t="shared" si="37"/>
        <v>96.845386456633548</v>
      </c>
    </row>
    <row r="95" spans="1:7" x14ac:dyDescent="0.2">
      <c r="A95" s="13" t="s">
        <v>48</v>
      </c>
      <c r="B95" s="49">
        <v>5192000.8600000003</v>
      </c>
      <c r="C95" s="49">
        <v>5682393</v>
      </c>
      <c r="D95" s="49">
        <v>5762393</v>
      </c>
      <c r="E95" s="49">
        <v>5580611.7699999996</v>
      </c>
      <c r="F95" s="46">
        <f t="shared" si="36"/>
        <v>107.48480057069942</v>
      </c>
      <c r="G95" s="46">
        <f t="shared" si="37"/>
        <v>96.845386456633548</v>
      </c>
    </row>
    <row r="96" spans="1:7" x14ac:dyDescent="0.2">
      <c r="A96" s="13" t="s">
        <v>49</v>
      </c>
      <c r="B96" s="50"/>
      <c r="C96" s="50"/>
      <c r="D96" s="50"/>
      <c r="E96" s="50"/>
      <c r="F96" s="46" t="e">
        <f t="shared" si="36"/>
        <v>#DIV/0!</v>
      </c>
      <c r="G96" s="46" t="e">
        <f t="shared" si="37"/>
        <v>#DIV/0!</v>
      </c>
    </row>
    <row r="97" spans="1:7" x14ac:dyDescent="0.2">
      <c r="A97" s="12" t="s">
        <v>50</v>
      </c>
      <c r="B97" s="48">
        <f>SUM(B98:B101)</f>
        <v>445141.55</v>
      </c>
      <c r="C97" s="48">
        <f t="shared" ref="C97" si="48">SUM(C98:C101)</f>
        <v>443000</v>
      </c>
      <c r="D97" s="48">
        <f t="shared" ref="D97:E97" si="49">SUM(D98:D101)</f>
        <v>443000</v>
      </c>
      <c r="E97" s="48">
        <f t="shared" si="49"/>
        <v>390652.95</v>
      </c>
      <c r="F97" s="46">
        <f t="shared" si="36"/>
        <v>87.75926444071554</v>
      </c>
      <c r="G97" s="46">
        <f t="shared" si="37"/>
        <v>88.183510158013547</v>
      </c>
    </row>
    <row r="98" spans="1:7" x14ac:dyDescent="0.2">
      <c r="A98" s="13" t="s">
        <v>51</v>
      </c>
      <c r="B98" s="49">
        <v>20299.05</v>
      </c>
      <c r="C98" s="49">
        <v>74000</v>
      </c>
      <c r="D98" s="49">
        <v>104000</v>
      </c>
      <c r="E98" s="49">
        <v>86731.82</v>
      </c>
      <c r="F98" s="46">
        <f t="shared" si="36"/>
        <v>427.27034023759734</v>
      </c>
      <c r="G98" s="46">
        <f t="shared" si="37"/>
        <v>83.395980769230775</v>
      </c>
    </row>
    <row r="99" spans="1:7" ht="9.6" customHeight="1" x14ac:dyDescent="0.2">
      <c r="A99" s="13" t="s">
        <v>52</v>
      </c>
      <c r="B99" s="49">
        <v>379969.5</v>
      </c>
      <c r="C99" s="49">
        <v>195000</v>
      </c>
      <c r="D99" s="49">
        <v>195000</v>
      </c>
      <c r="E99" s="49">
        <v>182751.38</v>
      </c>
      <c r="F99" s="46">
        <f t="shared" si="36"/>
        <v>48.096328784284005</v>
      </c>
      <c r="G99" s="46">
        <f t="shared" si="37"/>
        <v>93.718656410256415</v>
      </c>
    </row>
    <row r="100" spans="1:7" x14ac:dyDescent="0.2">
      <c r="A100" s="13" t="s">
        <v>53</v>
      </c>
      <c r="B100" s="49">
        <v>44873</v>
      </c>
      <c r="C100" s="49">
        <v>155000</v>
      </c>
      <c r="D100" s="49">
        <v>120000</v>
      </c>
      <c r="E100" s="49">
        <v>97678.75</v>
      </c>
      <c r="F100" s="46">
        <f t="shared" si="36"/>
        <v>217.67822521337999</v>
      </c>
      <c r="G100" s="46">
        <f t="shared" si="37"/>
        <v>81.39895833333334</v>
      </c>
    </row>
    <row r="101" spans="1:7" x14ac:dyDescent="0.2">
      <c r="A101" s="13" t="s">
        <v>54</v>
      </c>
      <c r="B101" s="49">
        <v>0</v>
      </c>
      <c r="C101" s="49">
        <v>19000</v>
      </c>
      <c r="D101" s="49">
        <v>24000</v>
      </c>
      <c r="E101" s="49">
        <v>23491</v>
      </c>
      <c r="F101" s="46" t="e">
        <f t="shared" si="36"/>
        <v>#DIV/0!</v>
      </c>
      <c r="G101" s="46">
        <f t="shared" si="37"/>
        <v>97.879166666666663</v>
      </c>
    </row>
    <row r="102" spans="1:7" x14ac:dyDescent="0.2">
      <c r="A102" s="12" t="s">
        <v>55</v>
      </c>
      <c r="B102" s="48">
        <f>SUM(B103:B107)</f>
        <v>1488155.28</v>
      </c>
      <c r="C102" s="48">
        <f t="shared" ref="C102" si="50">SUM(C103:C107)</f>
        <v>3576591</v>
      </c>
      <c r="D102" s="48">
        <f t="shared" ref="D102:E102" si="51">SUM(D103:D107)</f>
        <v>3716591</v>
      </c>
      <c r="E102" s="48">
        <f t="shared" si="51"/>
        <v>3121968.8400000003</v>
      </c>
      <c r="F102" s="46">
        <f t="shared" si="36"/>
        <v>209.78784149460532</v>
      </c>
      <c r="G102" s="46">
        <f t="shared" si="37"/>
        <v>84.000871766627</v>
      </c>
    </row>
    <row r="103" spans="1:7" x14ac:dyDescent="0.2">
      <c r="A103" s="13" t="s">
        <v>56</v>
      </c>
      <c r="B103" s="49">
        <v>200403.33</v>
      </c>
      <c r="C103" s="49">
        <v>343048</v>
      </c>
      <c r="D103" s="49">
        <v>343048</v>
      </c>
      <c r="E103" s="49">
        <v>294095.73</v>
      </c>
      <c r="F103" s="46">
        <f t="shared" si="36"/>
        <v>146.7519177450794</v>
      </c>
      <c r="G103" s="46">
        <f t="shared" si="37"/>
        <v>85.730198106387434</v>
      </c>
    </row>
    <row r="104" spans="1:7" x14ac:dyDescent="0.2">
      <c r="A104" s="13" t="s">
        <v>57</v>
      </c>
      <c r="B104" s="49">
        <v>381279.64</v>
      </c>
      <c r="C104" s="49">
        <v>968543</v>
      </c>
      <c r="D104" s="49">
        <v>968543</v>
      </c>
      <c r="E104" s="49">
        <v>544195.36</v>
      </c>
      <c r="F104" s="46">
        <f t="shared" si="36"/>
        <v>142.72867022220225</v>
      </c>
      <c r="G104" s="46">
        <f t="shared" si="37"/>
        <v>56.187010798694537</v>
      </c>
    </row>
    <row r="105" spans="1:7" x14ac:dyDescent="0.2">
      <c r="A105" s="13" t="s">
        <v>58</v>
      </c>
      <c r="B105" s="49">
        <v>718520.06</v>
      </c>
      <c r="C105" s="49">
        <v>1975000</v>
      </c>
      <c r="D105" s="49">
        <v>2025000</v>
      </c>
      <c r="E105" s="49">
        <v>1894773.99</v>
      </c>
      <c r="F105" s="46">
        <f t="shared" si="36"/>
        <v>263.70509265948675</v>
      </c>
      <c r="G105" s="46">
        <f t="shared" si="37"/>
        <v>93.569085925925918</v>
      </c>
    </row>
    <row r="106" spans="1:7" x14ac:dyDescent="0.2">
      <c r="A106" s="13" t="s">
        <v>60</v>
      </c>
      <c r="B106" s="49"/>
      <c r="C106" s="49">
        <v>145000</v>
      </c>
      <c r="D106" s="49">
        <v>190000</v>
      </c>
      <c r="E106" s="49">
        <v>216076.81</v>
      </c>
      <c r="F106" s="46" t="e">
        <f t="shared" si="36"/>
        <v>#DIV/0!</v>
      </c>
      <c r="G106" s="46">
        <f t="shared" si="37"/>
        <v>113.72463684210526</v>
      </c>
    </row>
    <row r="107" spans="1:7" x14ac:dyDescent="0.2">
      <c r="A107" s="13" t="s">
        <v>61</v>
      </c>
      <c r="B107" s="49">
        <v>187952.25</v>
      </c>
      <c r="C107" s="49">
        <v>145000</v>
      </c>
      <c r="D107" s="49">
        <v>190000</v>
      </c>
      <c r="E107" s="49">
        <v>172826.95</v>
      </c>
      <c r="F107" s="46">
        <f t="shared" si="36"/>
        <v>91.952583701445462</v>
      </c>
      <c r="G107" s="46">
        <f t="shared" si="37"/>
        <v>90.961552631578954</v>
      </c>
    </row>
    <row r="108" spans="1:7" x14ac:dyDescent="0.2">
      <c r="A108" s="12" t="s">
        <v>62</v>
      </c>
      <c r="B108" s="48">
        <f>SUM(B109:B115)</f>
        <v>2722189.39</v>
      </c>
      <c r="C108" s="48">
        <f t="shared" ref="C108" si="52">SUM(C109:C115)</f>
        <v>2657036</v>
      </c>
      <c r="D108" s="48">
        <f t="shared" ref="D108:E108" si="53">SUM(D109:D115)</f>
        <v>2657036</v>
      </c>
      <c r="E108" s="48">
        <f t="shared" si="53"/>
        <v>2465376.8099999996</v>
      </c>
      <c r="F108" s="46">
        <f t="shared" si="36"/>
        <v>90.565954707508411</v>
      </c>
      <c r="G108" s="46">
        <f t="shared" si="37"/>
        <v>92.786729649127807</v>
      </c>
    </row>
    <row r="109" spans="1:7" x14ac:dyDescent="0.2">
      <c r="A109" s="13" t="s">
        <v>63</v>
      </c>
      <c r="B109" s="49">
        <v>783886.77</v>
      </c>
      <c r="C109" s="49">
        <v>875400</v>
      </c>
      <c r="D109" s="49">
        <v>875400</v>
      </c>
      <c r="E109" s="49">
        <v>750496.14</v>
      </c>
      <c r="F109" s="46">
        <f t="shared" si="36"/>
        <v>95.740375870867169</v>
      </c>
      <c r="G109" s="46">
        <f t="shared" si="37"/>
        <v>85.731795750514053</v>
      </c>
    </row>
    <row r="110" spans="1:7" x14ac:dyDescent="0.2">
      <c r="A110" s="13" t="s">
        <v>65</v>
      </c>
      <c r="B110" s="49">
        <v>15000</v>
      </c>
      <c r="C110" s="49">
        <v>95000</v>
      </c>
      <c r="D110" s="49">
        <v>95000</v>
      </c>
      <c r="E110" s="49">
        <v>78934</v>
      </c>
      <c r="F110" s="46">
        <f t="shared" si="36"/>
        <v>526.22666666666669</v>
      </c>
      <c r="G110" s="46">
        <f t="shared" si="37"/>
        <v>83.088421052631574</v>
      </c>
    </row>
    <row r="111" spans="1:7" x14ac:dyDescent="0.2">
      <c r="A111" s="13" t="s">
        <v>66</v>
      </c>
      <c r="B111" s="49">
        <v>296000</v>
      </c>
      <c r="C111" s="49">
        <v>215000</v>
      </c>
      <c r="D111" s="49">
        <v>215000</v>
      </c>
      <c r="E111" s="49">
        <v>188775.06</v>
      </c>
      <c r="F111" s="46">
        <f t="shared" si="36"/>
        <v>63.775358108108108</v>
      </c>
      <c r="G111" s="46">
        <f t="shared" si="37"/>
        <v>87.802353488372091</v>
      </c>
    </row>
    <row r="112" spans="1:7" x14ac:dyDescent="0.2">
      <c r="A112" s="13" t="s">
        <v>67</v>
      </c>
      <c r="B112" s="49">
        <v>172696.52</v>
      </c>
      <c r="C112" s="49">
        <v>115000</v>
      </c>
      <c r="D112" s="49">
        <v>115000</v>
      </c>
      <c r="E112" s="49">
        <v>110751.91</v>
      </c>
      <c r="F112" s="46">
        <f t="shared" si="36"/>
        <v>64.130944850538967</v>
      </c>
      <c r="G112" s="46">
        <f t="shared" si="37"/>
        <v>96.306008695652181</v>
      </c>
    </row>
    <row r="113" spans="1:7" x14ac:dyDescent="0.2">
      <c r="A113" s="13" t="s">
        <v>68</v>
      </c>
      <c r="B113" s="50"/>
      <c r="C113" s="49">
        <v>10000</v>
      </c>
      <c r="D113" s="49">
        <v>10000</v>
      </c>
      <c r="E113" s="49">
        <v>10000</v>
      </c>
      <c r="F113" s="46" t="e">
        <f t="shared" si="36"/>
        <v>#DIV/0!</v>
      </c>
      <c r="G113" s="46">
        <f t="shared" si="37"/>
        <v>100</v>
      </c>
    </row>
    <row r="114" spans="1:7" x14ac:dyDescent="0.2">
      <c r="A114" s="13" t="s">
        <v>69</v>
      </c>
      <c r="B114" s="49">
        <v>904604</v>
      </c>
      <c r="C114" s="49">
        <v>731636</v>
      </c>
      <c r="D114" s="49">
        <v>731636</v>
      </c>
      <c r="E114" s="49">
        <v>709891.15</v>
      </c>
      <c r="F114" s="46">
        <f t="shared" si="36"/>
        <v>78.475349434669766</v>
      </c>
      <c r="G114" s="46">
        <f t="shared" si="37"/>
        <v>97.027914154032885</v>
      </c>
    </row>
    <row r="115" spans="1:7" x14ac:dyDescent="0.2">
      <c r="A115" s="13" t="s">
        <v>71</v>
      </c>
      <c r="B115" s="49">
        <v>550002.1</v>
      </c>
      <c r="C115" s="49">
        <v>615000</v>
      </c>
      <c r="D115" s="49">
        <v>615000</v>
      </c>
      <c r="E115" s="49">
        <v>616528.55000000005</v>
      </c>
      <c r="F115" s="46">
        <f t="shared" si="36"/>
        <v>112.09567199834329</v>
      </c>
      <c r="G115" s="46">
        <f t="shared" si="37"/>
        <v>100.24854471544715</v>
      </c>
    </row>
    <row r="116" spans="1:7" x14ac:dyDescent="0.2">
      <c r="A116" s="12" t="s">
        <v>72</v>
      </c>
      <c r="B116" s="48">
        <f>SUM(B117:B121)</f>
        <v>61800</v>
      </c>
      <c r="C116" s="48">
        <f t="shared" ref="C116" si="54">SUM(C117:C121)</f>
        <v>426800</v>
      </c>
      <c r="D116" s="48">
        <f t="shared" ref="D116:E116" si="55">SUM(D117:D121)</f>
        <v>526800</v>
      </c>
      <c r="E116" s="53">
        <f t="shared" si="55"/>
        <v>442500.95999999996</v>
      </c>
      <c r="F116" s="46">
        <f t="shared" si="36"/>
        <v>716.02097087378627</v>
      </c>
      <c r="G116" s="46">
        <f t="shared" si="37"/>
        <v>83.997904328018208</v>
      </c>
    </row>
    <row r="117" spans="1:7" x14ac:dyDescent="0.2">
      <c r="A117" s="13" t="s">
        <v>73</v>
      </c>
      <c r="B117" s="50"/>
      <c r="C117" s="49">
        <v>65000</v>
      </c>
      <c r="D117" s="49">
        <v>65000</v>
      </c>
      <c r="E117" s="49">
        <v>60930.9</v>
      </c>
      <c r="F117" s="46" t="e">
        <f t="shared" si="36"/>
        <v>#DIV/0!</v>
      </c>
      <c r="G117" s="46">
        <f t="shared" si="37"/>
        <v>93.739846153846145</v>
      </c>
    </row>
    <row r="118" spans="1:7" x14ac:dyDescent="0.2">
      <c r="A118" s="13" t="s">
        <v>74</v>
      </c>
      <c r="B118" s="50"/>
      <c r="C118" s="49">
        <v>160000</v>
      </c>
      <c r="D118" s="49">
        <v>140000</v>
      </c>
      <c r="E118" s="49">
        <v>88524.91</v>
      </c>
      <c r="F118" s="46" t="e">
        <f t="shared" si="36"/>
        <v>#DIV/0!</v>
      </c>
      <c r="G118" s="46">
        <f t="shared" si="37"/>
        <v>63.232078571428573</v>
      </c>
    </row>
    <row r="119" spans="1:7" x14ac:dyDescent="0.2">
      <c r="A119" s="13" t="s">
        <v>76</v>
      </c>
      <c r="B119" s="49">
        <v>11800</v>
      </c>
      <c r="C119" s="49">
        <v>81800</v>
      </c>
      <c r="D119" s="49">
        <v>81800</v>
      </c>
      <c r="E119" s="49">
        <v>53045.15</v>
      </c>
      <c r="F119" s="46">
        <f t="shared" si="36"/>
        <v>449.53516949152544</v>
      </c>
      <c r="G119" s="46">
        <f t="shared" si="37"/>
        <v>64.847371638141809</v>
      </c>
    </row>
    <row r="120" spans="1:7" x14ac:dyDescent="0.2">
      <c r="A120" s="13" t="s">
        <v>77</v>
      </c>
      <c r="B120" s="49">
        <v>50000</v>
      </c>
      <c r="C120" s="49">
        <v>120000</v>
      </c>
      <c r="D120" s="49">
        <v>120000</v>
      </c>
      <c r="E120" s="49">
        <v>120000</v>
      </c>
      <c r="F120" s="46">
        <f t="shared" si="36"/>
        <v>240</v>
      </c>
      <c r="G120" s="46">
        <f t="shared" si="37"/>
        <v>100</v>
      </c>
    </row>
    <row r="121" spans="1:7" x14ac:dyDescent="0.2">
      <c r="A121" s="13" t="s">
        <v>78</v>
      </c>
      <c r="B121" s="50"/>
      <c r="C121" s="50"/>
      <c r="D121" s="49">
        <v>120000</v>
      </c>
      <c r="E121" s="49">
        <v>120000</v>
      </c>
      <c r="F121" s="46" t="e">
        <f t="shared" si="36"/>
        <v>#DIV/0!</v>
      </c>
      <c r="G121" s="46">
        <f t="shared" si="37"/>
        <v>100</v>
      </c>
    </row>
    <row r="122" spans="1:7" x14ac:dyDescent="0.2">
      <c r="A122" s="12" t="s">
        <v>80</v>
      </c>
      <c r="B122" s="48">
        <f>SUM(B123:B125)</f>
        <v>3000</v>
      </c>
      <c r="C122" s="48">
        <f t="shared" ref="C122" si="56">SUM(C123:C125)</f>
        <v>30000</v>
      </c>
      <c r="D122" s="48">
        <f t="shared" ref="D122:E122" si="57">SUM(D123:D125)</f>
        <v>130000</v>
      </c>
      <c r="E122" s="48">
        <f t="shared" si="57"/>
        <v>125397.77</v>
      </c>
      <c r="F122" s="46">
        <f t="shared" si="36"/>
        <v>4179.9256666666661</v>
      </c>
      <c r="G122" s="46">
        <f t="shared" si="37"/>
        <v>96.459823076923072</v>
      </c>
    </row>
    <row r="123" spans="1:7" x14ac:dyDescent="0.2">
      <c r="A123" s="13" t="s">
        <v>81</v>
      </c>
      <c r="B123" s="49">
        <v>3000</v>
      </c>
      <c r="C123" s="49">
        <v>29000</v>
      </c>
      <c r="D123" s="49">
        <v>29000</v>
      </c>
      <c r="E123" s="49">
        <v>24550.11</v>
      </c>
      <c r="F123" s="46">
        <f t="shared" si="36"/>
        <v>818.33699999999999</v>
      </c>
      <c r="G123" s="46">
        <f t="shared" si="37"/>
        <v>84.655551724137936</v>
      </c>
    </row>
    <row r="124" spans="1:7" x14ac:dyDescent="0.2">
      <c r="A124" s="13" t="s">
        <v>82</v>
      </c>
      <c r="B124" s="49"/>
      <c r="C124" s="49">
        <v>1000</v>
      </c>
      <c r="D124" s="49">
        <v>1000</v>
      </c>
      <c r="E124" s="49">
        <v>847.66</v>
      </c>
      <c r="F124" s="46" t="e">
        <f t="shared" si="36"/>
        <v>#DIV/0!</v>
      </c>
      <c r="G124" s="46">
        <f t="shared" si="37"/>
        <v>84.765999999999991</v>
      </c>
    </row>
    <row r="125" spans="1:7" x14ac:dyDescent="0.2">
      <c r="A125" s="13" t="s">
        <v>83</v>
      </c>
      <c r="B125" s="50"/>
      <c r="C125" s="49"/>
      <c r="D125" s="49">
        <v>100000</v>
      </c>
      <c r="E125" s="49">
        <v>100000</v>
      </c>
      <c r="F125" s="46" t="e">
        <f t="shared" si="36"/>
        <v>#DIV/0!</v>
      </c>
      <c r="G125" s="46">
        <f t="shared" si="37"/>
        <v>100</v>
      </c>
    </row>
    <row r="126" spans="1:7" ht="13.2" x14ac:dyDescent="0.25">
      <c r="A126" s="3" t="s">
        <v>30</v>
      </c>
      <c r="B126" s="51">
        <f>SUM(B127)</f>
        <v>216.59</v>
      </c>
      <c r="C126" s="51">
        <f t="shared" ref="C126:E127" si="58">SUM(C127)</f>
        <v>0</v>
      </c>
      <c r="D126" s="51">
        <f t="shared" si="58"/>
        <v>0</v>
      </c>
      <c r="E126" s="51">
        <f t="shared" si="58"/>
        <v>0</v>
      </c>
      <c r="F126" s="46">
        <f t="shared" si="36"/>
        <v>0</v>
      </c>
      <c r="G126" s="46" t="e">
        <f t="shared" si="37"/>
        <v>#DIV/0!</v>
      </c>
    </row>
    <row r="127" spans="1:7" x14ac:dyDescent="0.2">
      <c r="A127" s="12" t="s">
        <v>55</v>
      </c>
      <c r="B127" s="48">
        <f>SUM(B128)</f>
        <v>216.59</v>
      </c>
      <c r="C127" s="48">
        <f t="shared" si="58"/>
        <v>0</v>
      </c>
      <c r="D127" s="48">
        <f t="shared" si="58"/>
        <v>0</v>
      </c>
      <c r="E127" s="48">
        <f t="shared" si="58"/>
        <v>0</v>
      </c>
      <c r="F127" s="46">
        <f t="shared" si="36"/>
        <v>0</v>
      </c>
      <c r="G127" s="46" t="e">
        <f t="shared" si="37"/>
        <v>#DIV/0!</v>
      </c>
    </row>
    <row r="128" spans="1:7" x14ac:dyDescent="0.2">
      <c r="A128" s="13" t="s">
        <v>58</v>
      </c>
      <c r="B128" s="50">
        <v>216.59</v>
      </c>
      <c r="C128" s="50"/>
      <c r="D128" s="50"/>
      <c r="E128" s="50"/>
      <c r="F128" s="46">
        <f t="shared" si="36"/>
        <v>0</v>
      </c>
      <c r="G128" s="46" t="e">
        <f t="shared" si="37"/>
        <v>#DIV/0!</v>
      </c>
    </row>
    <row r="129" spans="1:7" ht="13.2" x14ac:dyDescent="0.25">
      <c r="A129" s="3" t="s">
        <v>7</v>
      </c>
      <c r="B129" s="51">
        <f>+B130+B133+B136+B139+B145+B147+B149</f>
        <v>3164131.71</v>
      </c>
      <c r="C129" s="51">
        <f t="shared" ref="C129" si="59">+C130+C133+C136+C139+C145+C147+C149</f>
        <v>4760955</v>
      </c>
      <c r="D129" s="51">
        <f t="shared" ref="D129:E129" si="60">+D130+D133+D136+D139+D145+D147+D149</f>
        <v>4760955</v>
      </c>
      <c r="E129" s="51">
        <f t="shared" si="60"/>
        <v>4369724.6000000006</v>
      </c>
      <c r="F129" s="46">
        <f t="shared" si="36"/>
        <v>138.10185543761705</v>
      </c>
      <c r="G129" s="46">
        <f t="shared" si="37"/>
        <v>91.7825226241374</v>
      </c>
    </row>
    <row r="130" spans="1:7" ht="12" x14ac:dyDescent="0.25">
      <c r="A130" s="3" t="s">
        <v>41</v>
      </c>
      <c r="B130" s="48">
        <f>SUM(B131:B132)</f>
        <v>2256104.69</v>
      </c>
      <c r="C130" s="48">
        <f t="shared" ref="C130" si="61">SUM(C131:C132)</f>
        <v>3362165</v>
      </c>
      <c r="D130" s="48">
        <f t="shared" ref="D130:E130" si="62">SUM(D131:D132)</f>
        <v>3442165</v>
      </c>
      <c r="E130" s="48">
        <f t="shared" si="62"/>
        <v>3361298.5700000003</v>
      </c>
      <c r="F130" s="46">
        <f t="shared" si="36"/>
        <v>148.98681718533194</v>
      </c>
      <c r="G130" s="46">
        <f t="shared" si="37"/>
        <v>97.650710236144988</v>
      </c>
    </row>
    <row r="131" spans="1:7" x14ac:dyDescent="0.2">
      <c r="A131" s="13" t="s">
        <v>42</v>
      </c>
      <c r="B131" s="49">
        <v>581468.75</v>
      </c>
      <c r="C131" s="49">
        <v>1612165</v>
      </c>
      <c r="D131" s="49">
        <v>1692165</v>
      </c>
      <c r="E131" s="49">
        <v>1643352.6</v>
      </c>
      <c r="F131" s="46">
        <f t="shared" si="36"/>
        <v>282.62096630300425</v>
      </c>
      <c r="G131" s="46">
        <f t="shared" si="37"/>
        <v>97.115387683825162</v>
      </c>
    </row>
    <row r="132" spans="1:7" x14ac:dyDescent="0.2">
      <c r="A132" s="13" t="s">
        <v>44</v>
      </c>
      <c r="B132" s="49">
        <v>1674635.94</v>
      </c>
      <c r="C132" s="49">
        <v>1750000</v>
      </c>
      <c r="D132" s="49">
        <v>1750000</v>
      </c>
      <c r="E132" s="49">
        <v>1717945.97</v>
      </c>
      <c r="F132" s="46">
        <f t="shared" si="36"/>
        <v>102.58623554920241</v>
      </c>
      <c r="G132" s="46">
        <f t="shared" si="37"/>
        <v>98.168341142857145</v>
      </c>
    </row>
    <row r="133" spans="1:7" x14ac:dyDescent="0.2">
      <c r="A133" s="12" t="s">
        <v>47</v>
      </c>
      <c r="B133" s="48">
        <f>SUM(B134:B135)</f>
        <v>257292.91</v>
      </c>
      <c r="C133" s="48">
        <f t="shared" ref="C133" si="63">SUM(C134:C135)</f>
        <v>499100</v>
      </c>
      <c r="D133" s="48">
        <f t="shared" ref="D133:E133" si="64">SUM(D134:D135)</f>
        <v>542100</v>
      </c>
      <c r="E133" s="48">
        <f t="shared" si="64"/>
        <v>454033.45</v>
      </c>
      <c r="F133" s="46">
        <f t="shared" si="36"/>
        <v>176.46558935494957</v>
      </c>
      <c r="G133" s="46">
        <f t="shared" si="37"/>
        <v>83.754556354916062</v>
      </c>
    </row>
    <row r="134" spans="1:7" x14ac:dyDescent="0.2">
      <c r="A134" s="13" t="s">
        <v>48</v>
      </c>
      <c r="B134" s="49">
        <v>254823.09</v>
      </c>
      <c r="C134" s="49">
        <v>476700</v>
      </c>
      <c r="D134" s="49">
        <v>526700</v>
      </c>
      <c r="E134" s="49">
        <v>448889.93</v>
      </c>
      <c r="F134" s="46">
        <f t="shared" si="36"/>
        <v>176.15747850793269</v>
      </c>
      <c r="G134" s="46">
        <f t="shared" si="37"/>
        <v>85.226871084108609</v>
      </c>
    </row>
    <row r="135" spans="1:7" x14ac:dyDescent="0.2">
      <c r="A135" s="13" t="s">
        <v>49</v>
      </c>
      <c r="B135" s="49">
        <v>2469.8200000000002</v>
      </c>
      <c r="C135" s="49">
        <v>22400</v>
      </c>
      <c r="D135" s="49">
        <v>15400</v>
      </c>
      <c r="E135" s="49">
        <v>5143.5200000000004</v>
      </c>
      <c r="F135" s="46">
        <f t="shared" si="36"/>
        <v>208.25485258034999</v>
      </c>
      <c r="G135" s="46">
        <f t="shared" si="37"/>
        <v>33.399480519480527</v>
      </c>
    </row>
    <row r="136" spans="1:7" x14ac:dyDescent="0.2">
      <c r="A136" s="12" t="s">
        <v>50</v>
      </c>
      <c r="B136" s="48">
        <f>SUM(B137:B138)</f>
        <v>11902.95</v>
      </c>
      <c r="C136" s="48">
        <f t="shared" ref="C136" si="65">SUM(C137:C138)</f>
        <v>15000</v>
      </c>
      <c r="D136" s="48">
        <f t="shared" ref="D136:E136" si="66">SUM(D137:D138)</f>
        <v>22000</v>
      </c>
      <c r="E136" s="48">
        <f t="shared" si="66"/>
        <v>7051</v>
      </c>
      <c r="F136" s="46">
        <f t="shared" si="36"/>
        <v>59.237415934705261</v>
      </c>
      <c r="G136" s="46">
        <f t="shared" si="37"/>
        <v>32.049999999999997</v>
      </c>
    </row>
    <row r="137" spans="1:7" x14ac:dyDescent="0.2">
      <c r="A137" s="13" t="s">
        <v>51</v>
      </c>
      <c r="B137" s="49">
        <v>4452.95</v>
      </c>
      <c r="C137" s="49">
        <v>7000</v>
      </c>
      <c r="D137" s="49">
        <v>7000</v>
      </c>
      <c r="E137" s="49">
        <v>3275</v>
      </c>
      <c r="F137" s="46">
        <f t="shared" ref="F137:F200" si="67">+E137/B137*100</f>
        <v>73.546749907364784</v>
      </c>
      <c r="G137" s="46">
        <f t="shared" ref="G137:G200" si="68">+E137/D137*100</f>
        <v>46.785714285714285</v>
      </c>
    </row>
    <row r="138" spans="1:7" x14ac:dyDescent="0.2">
      <c r="A138" s="13" t="s">
        <v>54</v>
      </c>
      <c r="B138" s="49">
        <v>7450</v>
      </c>
      <c r="C138" s="49">
        <v>8000</v>
      </c>
      <c r="D138" s="49">
        <v>15000</v>
      </c>
      <c r="E138" s="49">
        <v>3776</v>
      </c>
      <c r="F138" s="46">
        <f t="shared" si="67"/>
        <v>50.684563758389267</v>
      </c>
      <c r="G138" s="46">
        <f t="shared" si="68"/>
        <v>25.173333333333332</v>
      </c>
    </row>
    <row r="139" spans="1:7" x14ac:dyDescent="0.2">
      <c r="A139" s="12" t="s">
        <v>55</v>
      </c>
      <c r="B139" s="48">
        <f>SUM(B140:B144)</f>
        <v>372609.99</v>
      </c>
      <c r="C139" s="48">
        <f t="shared" ref="C139" si="69">SUM(C140:C144)</f>
        <v>0</v>
      </c>
      <c r="D139" s="48">
        <f t="shared" ref="D139:E139" si="70">SUM(D140:D144)</f>
        <v>0</v>
      </c>
      <c r="E139" s="48">
        <f t="shared" si="70"/>
        <v>0</v>
      </c>
      <c r="F139" s="46">
        <f t="shared" si="67"/>
        <v>0</v>
      </c>
      <c r="G139" s="46" t="e">
        <f t="shared" si="68"/>
        <v>#DIV/0!</v>
      </c>
    </row>
    <row r="140" spans="1:7" x14ac:dyDescent="0.2">
      <c r="A140" s="13" t="s">
        <v>56</v>
      </c>
      <c r="B140" s="49">
        <v>70400</v>
      </c>
      <c r="C140" s="49"/>
      <c r="D140" s="49"/>
      <c r="E140" s="49"/>
      <c r="F140" s="46">
        <f t="shared" si="67"/>
        <v>0</v>
      </c>
      <c r="G140" s="46" t="e">
        <f t="shared" si="68"/>
        <v>#DIV/0!</v>
      </c>
    </row>
    <row r="141" spans="1:7" x14ac:dyDescent="0.2">
      <c r="A141" s="13" t="s">
        <v>57</v>
      </c>
      <c r="B141" s="49">
        <v>184209.99</v>
      </c>
      <c r="C141" s="49"/>
      <c r="D141" s="49"/>
      <c r="E141" s="49"/>
      <c r="F141" s="46">
        <f t="shared" si="67"/>
        <v>0</v>
      </c>
      <c r="G141" s="46" t="e">
        <f t="shared" si="68"/>
        <v>#DIV/0!</v>
      </c>
    </row>
    <row r="142" spans="1:7" x14ac:dyDescent="0.2">
      <c r="A142" s="13" t="s">
        <v>58</v>
      </c>
      <c r="B142" s="49">
        <v>118000</v>
      </c>
      <c r="C142" s="49"/>
      <c r="D142" s="49"/>
      <c r="E142" s="49"/>
      <c r="F142" s="46">
        <f t="shared" si="67"/>
        <v>0</v>
      </c>
      <c r="G142" s="46" t="e">
        <f t="shared" si="68"/>
        <v>#DIV/0!</v>
      </c>
    </row>
    <row r="143" spans="1:7" x14ac:dyDescent="0.2">
      <c r="A143" s="13" t="s">
        <v>60</v>
      </c>
      <c r="B143" s="50">
        <v>0</v>
      </c>
      <c r="C143" s="49"/>
      <c r="D143" s="49"/>
      <c r="E143" s="49"/>
      <c r="F143" s="46" t="e">
        <f t="shared" si="67"/>
        <v>#DIV/0!</v>
      </c>
      <c r="G143" s="46" t="e">
        <f t="shared" si="68"/>
        <v>#DIV/0!</v>
      </c>
    </row>
    <row r="144" spans="1:7" x14ac:dyDescent="0.2">
      <c r="A144" s="13" t="s">
        <v>61</v>
      </c>
      <c r="B144" s="50">
        <v>0</v>
      </c>
      <c r="C144" s="49"/>
      <c r="D144" s="49"/>
      <c r="E144" s="49"/>
      <c r="F144" s="46" t="e">
        <f t="shared" si="67"/>
        <v>#DIV/0!</v>
      </c>
      <c r="G144" s="46" t="e">
        <f t="shared" si="68"/>
        <v>#DIV/0!</v>
      </c>
    </row>
    <row r="145" spans="1:7" x14ac:dyDescent="0.2">
      <c r="A145" s="12" t="s">
        <v>62</v>
      </c>
      <c r="B145" s="48">
        <f>SUM(B146)</f>
        <v>118869.2</v>
      </c>
      <c r="C145" s="48">
        <f t="shared" ref="C145:E145" si="71">SUM(C146)</f>
        <v>120000</v>
      </c>
      <c r="D145" s="48">
        <f t="shared" si="71"/>
        <v>120000</v>
      </c>
      <c r="E145" s="48">
        <f t="shared" si="71"/>
        <v>120654.57</v>
      </c>
      <c r="F145" s="46">
        <f t="shared" si="67"/>
        <v>101.50196182021919</v>
      </c>
      <c r="G145" s="46">
        <f t="shared" si="68"/>
        <v>100.545475</v>
      </c>
    </row>
    <row r="146" spans="1:7" x14ac:dyDescent="0.2">
      <c r="A146" s="13" t="s">
        <v>69</v>
      </c>
      <c r="B146" s="49">
        <v>118869.2</v>
      </c>
      <c r="C146" s="49">
        <v>120000</v>
      </c>
      <c r="D146" s="49">
        <v>120000</v>
      </c>
      <c r="E146" s="49">
        <v>120654.57</v>
      </c>
      <c r="F146" s="46">
        <f t="shared" si="67"/>
        <v>101.50196182021919</v>
      </c>
      <c r="G146" s="46">
        <f t="shared" si="68"/>
        <v>100.545475</v>
      </c>
    </row>
    <row r="147" spans="1:7" x14ac:dyDescent="0.2">
      <c r="A147" s="12" t="s">
        <v>72</v>
      </c>
      <c r="B147" s="48">
        <f>SUM(B148)</f>
        <v>91546.880000000005</v>
      </c>
      <c r="C147" s="48">
        <f t="shared" ref="C147:E147" si="72">SUM(C148)</f>
        <v>494690</v>
      </c>
      <c r="D147" s="48">
        <f t="shared" si="72"/>
        <v>414690</v>
      </c>
      <c r="E147" s="48">
        <f t="shared" si="72"/>
        <v>276049.51</v>
      </c>
      <c r="F147" s="46">
        <f t="shared" si="67"/>
        <v>301.53896014806838</v>
      </c>
      <c r="G147" s="46">
        <f t="shared" si="68"/>
        <v>66.567679471412376</v>
      </c>
    </row>
    <row r="148" spans="1:7" x14ac:dyDescent="0.2">
      <c r="A148" s="13" t="s">
        <v>78</v>
      </c>
      <c r="B148" s="49">
        <v>91546.880000000005</v>
      </c>
      <c r="C148" s="49">
        <v>494690</v>
      </c>
      <c r="D148" s="49">
        <v>414690</v>
      </c>
      <c r="E148" s="49">
        <v>276049.51</v>
      </c>
      <c r="F148" s="46">
        <f t="shared" si="67"/>
        <v>301.53896014806838</v>
      </c>
      <c r="G148" s="46">
        <f t="shared" si="68"/>
        <v>66.567679471412376</v>
      </c>
    </row>
    <row r="149" spans="1:7" x14ac:dyDescent="0.2">
      <c r="A149" s="12" t="s">
        <v>80</v>
      </c>
      <c r="B149" s="48">
        <f>SUM(B150)</f>
        <v>55805.09</v>
      </c>
      <c r="C149" s="48">
        <f t="shared" ref="C149:E149" si="73">SUM(C150)</f>
        <v>270000</v>
      </c>
      <c r="D149" s="48">
        <f t="shared" si="73"/>
        <v>220000</v>
      </c>
      <c r="E149" s="48">
        <f t="shared" si="73"/>
        <v>150637.5</v>
      </c>
      <c r="F149" s="46">
        <f t="shared" si="67"/>
        <v>269.93505431135407</v>
      </c>
      <c r="G149" s="46">
        <f t="shared" si="68"/>
        <v>68.471590909090907</v>
      </c>
    </row>
    <row r="150" spans="1:7" x14ac:dyDescent="0.2">
      <c r="A150" s="13" t="s">
        <v>83</v>
      </c>
      <c r="B150" s="49">
        <v>55805.09</v>
      </c>
      <c r="C150" s="49">
        <v>270000</v>
      </c>
      <c r="D150" s="49">
        <v>220000</v>
      </c>
      <c r="E150" s="49">
        <v>150637.5</v>
      </c>
      <c r="F150" s="46">
        <f t="shared" si="67"/>
        <v>269.93505431135407</v>
      </c>
      <c r="G150" s="46">
        <f t="shared" si="68"/>
        <v>68.471590909090907</v>
      </c>
    </row>
    <row r="151" spans="1:7" ht="13.2" x14ac:dyDescent="0.25">
      <c r="A151" s="3" t="s">
        <v>8</v>
      </c>
      <c r="B151" s="51">
        <f>SUM(B152)</f>
        <v>5752.29</v>
      </c>
      <c r="C151" s="51">
        <f>SUM(C152)</f>
        <v>0</v>
      </c>
      <c r="D151" s="51">
        <f t="shared" ref="D151:E151" si="74">SUM(D152)</f>
        <v>0</v>
      </c>
      <c r="E151" s="51">
        <f t="shared" si="74"/>
        <v>0</v>
      </c>
      <c r="F151" s="46">
        <f t="shared" si="67"/>
        <v>0</v>
      </c>
      <c r="G151" s="46" t="e">
        <f t="shared" si="68"/>
        <v>#DIV/0!</v>
      </c>
    </row>
    <row r="152" spans="1:7" x14ac:dyDescent="0.2">
      <c r="A152" s="12" t="s">
        <v>55</v>
      </c>
      <c r="B152" s="48">
        <f>SUM(B153:B155)</f>
        <v>5752.29</v>
      </c>
      <c r="C152" s="48">
        <f t="shared" ref="C152" si="75">SUM(C153:C155)</f>
        <v>0</v>
      </c>
      <c r="D152" s="48">
        <f t="shared" ref="D152:E152" si="76">SUM(D153:D155)</f>
        <v>0</v>
      </c>
      <c r="E152" s="48">
        <f t="shared" si="76"/>
        <v>0</v>
      </c>
      <c r="F152" s="46">
        <f t="shared" si="67"/>
        <v>0</v>
      </c>
      <c r="G152" s="46" t="e">
        <f t="shared" si="68"/>
        <v>#DIV/0!</v>
      </c>
    </row>
    <row r="153" spans="1:7" x14ac:dyDescent="0.2">
      <c r="A153" s="13" t="s">
        <v>57</v>
      </c>
      <c r="B153" s="49">
        <v>1860.78</v>
      </c>
      <c r="C153" s="50"/>
      <c r="D153" s="50"/>
      <c r="E153" s="50"/>
      <c r="F153" s="46">
        <f t="shared" si="67"/>
        <v>0</v>
      </c>
      <c r="G153" s="46" t="e">
        <f t="shared" si="68"/>
        <v>#DIV/0!</v>
      </c>
    </row>
    <row r="154" spans="1:7" x14ac:dyDescent="0.2">
      <c r="A154" s="13" t="s">
        <v>60</v>
      </c>
      <c r="B154" s="49">
        <v>3891.51</v>
      </c>
      <c r="C154" s="50"/>
      <c r="D154" s="50"/>
      <c r="E154" s="50"/>
      <c r="F154" s="46">
        <f t="shared" si="67"/>
        <v>0</v>
      </c>
      <c r="G154" s="46" t="e">
        <f t="shared" si="68"/>
        <v>#DIV/0!</v>
      </c>
    </row>
    <row r="155" spans="1:7" x14ac:dyDescent="0.2">
      <c r="A155" s="13" t="s">
        <v>61</v>
      </c>
      <c r="B155" s="50"/>
      <c r="C155" s="50"/>
      <c r="D155" s="50"/>
      <c r="E155" s="50"/>
      <c r="F155" s="46" t="e">
        <f t="shared" si="67"/>
        <v>#DIV/0!</v>
      </c>
      <c r="G155" s="46" t="e">
        <f t="shared" si="68"/>
        <v>#DIV/0!</v>
      </c>
    </row>
    <row r="156" spans="1:7" ht="13.2" x14ac:dyDescent="0.25">
      <c r="A156" s="1" t="s">
        <v>9</v>
      </c>
      <c r="B156" s="47">
        <f>+B158+B160+B162+B164+B166</f>
        <v>324157.02</v>
      </c>
      <c r="C156" s="47">
        <f t="shared" ref="C156" si="77">+C158+C160+C162+C164+C166</f>
        <v>720280</v>
      </c>
      <c r="D156" s="47">
        <f t="shared" ref="D156:E156" si="78">+D158+D160+D162+D164+D166</f>
        <v>720280</v>
      </c>
      <c r="E156" s="47">
        <f t="shared" si="78"/>
        <v>587156.4</v>
      </c>
      <c r="F156" s="46">
        <f t="shared" si="67"/>
        <v>181.13332853319048</v>
      </c>
      <c r="G156" s="46">
        <f t="shared" si="68"/>
        <v>81.517798633864615</v>
      </c>
    </row>
    <row r="157" spans="1:7" ht="13.2" x14ac:dyDescent="0.25">
      <c r="A157" s="1" t="s">
        <v>94</v>
      </c>
      <c r="B157" s="47">
        <f t="shared" ref="B157" si="79">B158+B160+B162+B164</f>
        <v>242000</v>
      </c>
      <c r="C157" s="47">
        <f t="shared" ref="C157" si="80">C158+C160+C162+C164</f>
        <v>450000</v>
      </c>
      <c r="D157" s="47">
        <f t="shared" ref="D157:E157" si="81">D158+D160+D162+D164</f>
        <v>450000</v>
      </c>
      <c r="E157" s="47">
        <f t="shared" si="81"/>
        <v>450000</v>
      </c>
      <c r="F157" s="46">
        <f t="shared" si="67"/>
        <v>185.95041322314049</v>
      </c>
      <c r="G157" s="46">
        <f t="shared" si="68"/>
        <v>100</v>
      </c>
    </row>
    <row r="158" spans="1:7" x14ac:dyDescent="0.2">
      <c r="A158" s="15" t="s">
        <v>41</v>
      </c>
      <c r="B158" s="54">
        <f>SUM(B159)</f>
        <v>205000</v>
      </c>
      <c r="C158" s="54">
        <f t="shared" ref="C158:E158" si="82">SUM(C159)</f>
        <v>390000</v>
      </c>
      <c r="D158" s="54">
        <f t="shared" si="82"/>
        <v>390000</v>
      </c>
      <c r="E158" s="54">
        <f t="shared" si="82"/>
        <v>390000</v>
      </c>
      <c r="F158" s="46">
        <f t="shared" si="67"/>
        <v>190.2439024390244</v>
      </c>
      <c r="G158" s="46">
        <f t="shared" si="68"/>
        <v>100</v>
      </c>
    </row>
    <row r="159" spans="1:7" x14ac:dyDescent="0.2">
      <c r="A159" s="13" t="s">
        <v>42</v>
      </c>
      <c r="B159" s="49">
        <v>205000</v>
      </c>
      <c r="C159" s="49">
        <v>390000</v>
      </c>
      <c r="D159" s="49">
        <v>390000</v>
      </c>
      <c r="E159" s="49">
        <v>390000</v>
      </c>
      <c r="F159" s="46">
        <f t="shared" si="67"/>
        <v>190.2439024390244</v>
      </c>
      <c r="G159" s="46">
        <f t="shared" si="68"/>
        <v>100</v>
      </c>
    </row>
    <row r="160" spans="1:7" x14ac:dyDescent="0.2">
      <c r="A160" s="12" t="s">
        <v>45</v>
      </c>
      <c r="B160" s="48">
        <f>SUM(B161)</f>
        <v>3000</v>
      </c>
      <c r="C160" s="48">
        <f t="shared" ref="C160:E160" si="83">SUM(C161)</f>
        <v>4500</v>
      </c>
      <c r="D160" s="48">
        <f t="shared" si="83"/>
        <v>4500</v>
      </c>
      <c r="E160" s="48">
        <f t="shared" si="83"/>
        <v>4500</v>
      </c>
      <c r="F160" s="46">
        <f t="shared" si="67"/>
        <v>150</v>
      </c>
      <c r="G160" s="46">
        <f t="shared" si="68"/>
        <v>100</v>
      </c>
    </row>
    <row r="161" spans="1:7" x14ac:dyDescent="0.2">
      <c r="A161" s="13" t="s">
        <v>46</v>
      </c>
      <c r="B161" s="49">
        <v>3000</v>
      </c>
      <c r="C161" s="49">
        <v>4500</v>
      </c>
      <c r="D161" s="49">
        <v>4500</v>
      </c>
      <c r="E161" s="49">
        <v>4500</v>
      </c>
      <c r="F161" s="46">
        <f t="shared" si="67"/>
        <v>150</v>
      </c>
      <c r="G161" s="46">
        <f t="shared" si="68"/>
        <v>100</v>
      </c>
    </row>
    <row r="162" spans="1:7" x14ac:dyDescent="0.2">
      <c r="A162" s="12" t="s">
        <v>47</v>
      </c>
      <c r="B162" s="48">
        <f>SUM(B163)</f>
        <v>31000</v>
      </c>
      <c r="C162" s="48">
        <f t="shared" ref="C162:E162" si="84">SUM(C163)</f>
        <v>53000</v>
      </c>
      <c r="D162" s="48">
        <f t="shared" si="84"/>
        <v>53000</v>
      </c>
      <c r="E162" s="48">
        <f t="shared" si="84"/>
        <v>53000</v>
      </c>
      <c r="F162" s="46">
        <f t="shared" si="67"/>
        <v>170.96774193548387</v>
      </c>
      <c r="G162" s="46">
        <f t="shared" si="68"/>
        <v>100</v>
      </c>
    </row>
    <row r="163" spans="1:7" x14ac:dyDescent="0.2">
      <c r="A163" s="13" t="s">
        <v>48</v>
      </c>
      <c r="B163" s="49">
        <v>31000</v>
      </c>
      <c r="C163" s="49">
        <v>53000</v>
      </c>
      <c r="D163" s="49">
        <v>53000</v>
      </c>
      <c r="E163" s="49">
        <v>53000</v>
      </c>
      <c r="F163" s="46">
        <f t="shared" si="67"/>
        <v>170.96774193548387</v>
      </c>
      <c r="G163" s="46">
        <f t="shared" si="68"/>
        <v>100</v>
      </c>
    </row>
    <row r="164" spans="1:7" x14ac:dyDescent="0.2">
      <c r="A164" s="12" t="s">
        <v>50</v>
      </c>
      <c r="B164" s="48">
        <f>SUM(B165)</f>
        <v>3000</v>
      </c>
      <c r="C164" s="48">
        <f t="shared" ref="C164:E164" si="85">SUM(C165)</f>
        <v>2500</v>
      </c>
      <c r="D164" s="48">
        <f t="shared" si="85"/>
        <v>2500</v>
      </c>
      <c r="E164" s="48">
        <f t="shared" si="85"/>
        <v>2500</v>
      </c>
      <c r="F164" s="46">
        <f t="shared" si="67"/>
        <v>83.333333333333343</v>
      </c>
      <c r="G164" s="46">
        <f t="shared" si="68"/>
        <v>100</v>
      </c>
    </row>
    <row r="165" spans="1:7" x14ac:dyDescent="0.2">
      <c r="A165" s="13" t="s">
        <v>52</v>
      </c>
      <c r="B165" s="49">
        <v>3000</v>
      </c>
      <c r="C165" s="49">
        <v>2500</v>
      </c>
      <c r="D165" s="49">
        <v>2500</v>
      </c>
      <c r="E165" s="49">
        <v>2500</v>
      </c>
      <c r="F165" s="46">
        <f t="shared" si="67"/>
        <v>83.333333333333343</v>
      </c>
      <c r="G165" s="46">
        <f t="shared" si="68"/>
        <v>100</v>
      </c>
    </row>
    <row r="166" spans="1:7" ht="13.2" x14ac:dyDescent="0.25">
      <c r="A166" s="3" t="s">
        <v>4</v>
      </c>
      <c r="B166" s="51">
        <f>+B167+B169+B171+B173+B178+B180</f>
        <v>82157.02</v>
      </c>
      <c r="C166" s="51">
        <f t="shared" ref="C166" si="86">+C167+C169+C171+C173+C178+C180</f>
        <v>270280</v>
      </c>
      <c r="D166" s="51">
        <f t="shared" ref="D166:E166" si="87">+D167+D169+D171+D173+D178+D180</f>
        <v>270280</v>
      </c>
      <c r="E166" s="51">
        <f t="shared" si="87"/>
        <v>137156.40000000002</v>
      </c>
      <c r="F166" s="46">
        <f t="shared" si="67"/>
        <v>166.94422460795198</v>
      </c>
      <c r="G166" s="46">
        <f t="shared" si="68"/>
        <v>50.746041142518884</v>
      </c>
    </row>
    <row r="167" spans="1:7" x14ac:dyDescent="0.2">
      <c r="A167" s="12" t="s">
        <v>41</v>
      </c>
      <c r="B167" s="48">
        <f>SUM(B168)</f>
        <v>60222.06</v>
      </c>
      <c r="C167" s="48">
        <f>SUM(C168)</f>
        <v>160000</v>
      </c>
      <c r="D167" s="48">
        <f t="shared" ref="D167:E167" si="88">SUM(D168)</f>
        <v>160000</v>
      </c>
      <c r="E167" s="48">
        <f t="shared" si="88"/>
        <v>83667.210000000006</v>
      </c>
      <c r="F167" s="46">
        <f t="shared" si="67"/>
        <v>138.93116575553876</v>
      </c>
      <c r="G167" s="46">
        <f t="shared" si="68"/>
        <v>52.29200625</v>
      </c>
    </row>
    <row r="168" spans="1:7" x14ac:dyDescent="0.2">
      <c r="A168" s="13" t="s">
        <v>42</v>
      </c>
      <c r="B168" s="49">
        <v>60222.06</v>
      </c>
      <c r="C168" s="49">
        <v>160000</v>
      </c>
      <c r="D168" s="49">
        <v>160000</v>
      </c>
      <c r="E168" s="49">
        <v>83667.210000000006</v>
      </c>
      <c r="F168" s="46">
        <f t="shared" si="67"/>
        <v>138.93116575553876</v>
      </c>
      <c r="G168" s="46">
        <f t="shared" si="68"/>
        <v>52.29200625</v>
      </c>
    </row>
    <row r="169" spans="1:7" x14ac:dyDescent="0.2">
      <c r="A169" s="12" t="s">
        <v>45</v>
      </c>
      <c r="B169" s="48">
        <f>SUM(B170)</f>
        <v>4800</v>
      </c>
      <c r="C169" s="48">
        <f t="shared" ref="C169:E169" si="89">SUM(C170)</f>
        <v>6300</v>
      </c>
      <c r="D169" s="48">
        <f t="shared" si="89"/>
        <v>6300</v>
      </c>
      <c r="E169" s="48">
        <f t="shared" si="89"/>
        <v>5760.35</v>
      </c>
      <c r="F169" s="46">
        <f t="shared" si="67"/>
        <v>120.00729166666669</v>
      </c>
      <c r="G169" s="46">
        <f t="shared" si="68"/>
        <v>91.434126984126991</v>
      </c>
    </row>
    <row r="170" spans="1:7" x14ac:dyDescent="0.2">
      <c r="A170" s="13" t="s">
        <v>46</v>
      </c>
      <c r="B170" s="49">
        <v>4800</v>
      </c>
      <c r="C170" s="49">
        <v>6300</v>
      </c>
      <c r="D170" s="49">
        <v>6300</v>
      </c>
      <c r="E170" s="49">
        <v>5760.35</v>
      </c>
      <c r="F170" s="46">
        <f t="shared" si="67"/>
        <v>120.00729166666669</v>
      </c>
      <c r="G170" s="46">
        <f t="shared" si="68"/>
        <v>91.434126984126991</v>
      </c>
    </row>
    <row r="171" spans="1:7" x14ac:dyDescent="0.2">
      <c r="A171" s="12" t="s">
        <v>47</v>
      </c>
      <c r="B171" s="48">
        <f>SUM(B172)</f>
        <v>12761.6</v>
      </c>
      <c r="C171" s="48">
        <f t="shared" ref="C171:E171" si="90">SUM(C172)</f>
        <v>39000</v>
      </c>
      <c r="D171" s="48">
        <f t="shared" si="90"/>
        <v>39000</v>
      </c>
      <c r="E171" s="48">
        <f t="shared" si="90"/>
        <v>25155.08</v>
      </c>
      <c r="F171" s="46">
        <f t="shared" si="67"/>
        <v>197.11540872617854</v>
      </c>
      <c r="G171" s="46">
        <f t="shared" si="68"/>
        <v>64.500205128205138</v>
      </c>
    </row>
    <row r="172" spans="1:7" x14ac:dyDescent="0.2">
      <c r="A172" s="13" t="s">
        <v>48</v>
      </c>
      <c r="B172" s="49">
        <v>12761.6</v>
      </c>
      <c r="C172" s="49">
        <v>39000</v>
      </c>
      <c r="D172" s="49">
        <v>39000</v>
      </c>
      <c r="E172" s="49">
        <v>25155.08</v>
      </c>
      <c r="F172" s="46">
        <f t="shared" si="67"/>
        <v>197.11540872617854</v>
      </c>
      <c r="G172" s="46">
        <f t="shared" si="68"/>
        <v>64.500205128205138</v>
      </c>
    </row>
    <row r="173" spans="1:7" x14ac:dyDescent="0.2">
      <c r="A173" s="12" t="s">
        <v>50</v>
      </c>
      <c r="B173" s="48">
        <f>SUM(B174:B177)</f>
        <v>4373.3599999999997</v>
      </c>
      <c r="C173" s="48">
        <f t="shared" ref="C173" si="91">SUM(C174:C177)</f>
        <v>54480</v>
      </c>
      <c r="D173" s="48">
        <f t="shared" ref="D173:E173" si="92">SUM(D174:D177)</f>
        <v>54480</v>
      </c>
      <c r="E173" s="48">
        <f t="shared" si="92"/>
        <v>22073.759999999998</v>
      </c>
      <c r="F173" s="46">
        <f t="shared" si="67"/>
        <v>504.73228821775473</v>
      </c>
      <c r="G173" s="46">
        <f t="shared" si="68"/>
        <v>40.517180616740085</v>
      </c>
    </row>
    <row r="174" spans="1:7" x14ac:dyDescent="0.2">
      <c r="A174" s="13" t="s">
        <v>51</v>
      </c>
      <c r="B174" s="49">
        <v>2126</v>
      </c>
      <c r="C174" s="49">
        <v>12000</v>
      </c>
      <c r="D174" s="49">
        <v>12000</v>
      </c>
      <c r="E174" s="49">
        <v>2576</v>
      </c>
      <c r="F174" s="46">
        <f t="shared" si="67"/>
        <v>121.16650987770461</v>
      </c>
      <c r="G174" s="46">
        <f t="shared" si="68"/>
        <v>21.466666666666669</v>
      </c>
    </row>
    <row r="175" spans="1:7" ht="11.4" customHeight="1" x14ac:dyDescent="0.2">
      <c r="A175" s="13" t="s">
        <v>52</v>
      </c>
      <c r="B175" s="49">
        <v>1647.36</v>
      </c>
      <c r="C175" s="49">
        <v>25380</v>
      </c>
      <c r="D175" s="49">
        <v>25380</v>
      </c>
      <c r="E175" s="49">
        <v>11331.06</v>
      </c>
      <c r="F175" s="46">
        <f t="shared" si="67"/>
        <v>687.83143939393949</v>
      </c>
      <c r="G175" s="46">
        <f t="shared" si="68"/>
        <v>44.64562647754137</v>
      </c>
    </row>
    <row r="176" spans="1:7" x14ac:dyDescent="0.2">
      <c r="A176" s="13" t="s">
        <v>53</v>
      </c>
      <c r="B176" s="50">
        <v>600</v>
      </c>
      <c r="C176" s="49">
        <v>15000</v>
      </c>
      <c r="D176" s="49">
        <v>15000</v>
      </c>
      <c r="E176" s="49">
        <v>8166.7</v>
      </c>
      <c r="F176" s="46">
        <f t="shared" si="67"/>
        <v>1361.1166666666666</v>
      </c>
      <c r="G176" s="46">
        <f t="shared" si="68"/>
        <v>54.444666666666663</v>
      </c>
    </row>
    <row r="177" spans="1:7" x14ac:dyDescent="0.2">
      <c r="A177" s="13" t="s">
        <v>54</v>
      </c>
      <c r="B177" s="50"/>
      <c r="C177" s="49">
        <v>2100</v>
      </c>
      <c r="D177" s="49">
        <v>2100</v>
      </c>
      <c r="E177" s="49"/>
      <c r="F177" s="46" t="e">
        <f t="shared" si="67"/>
        <v>#DIV/0!</v>
      </c>
      <c r="G177" s="46">
        <f t="shared" si="68"/>
        <v>0</v>
      </c>
    </row>
    <row r="178" spans="1:7" x14ac:dyDescent="0.2">
      <c r="A178" s="12" t="s">
        <v>55</v>
      </c>
      <c r="B178" s="48">
        <f>SUM(B179)</f>
        <v>0</v>
      </c>
      <c r="C178" s="48">
        <f t="shared" ref="C178:E180" si="93">SUM(C179)</f>
        <v>500</v>
      </c>
      <c r="D178" s="48">
        <f t="shared" si="93"/>
        <v>500</v>
      </c>
      <c r="E178" s="48">
        <f t="shared" si="93"/>
        <v>500</v>
      </c>
      <c r="F178" s="46" t="e">
        <f t="shared" si="67"/>
        <v>#DIV/0!</v>
      </c>
      <c r="G178" s="46">
        <f t="shared" si="68"/>
        <v>100</v>
      </c>
    </row>
    <row r="179" spans="1:7" x14ac:dyDescent="0.2">
      <c r="A179" s="13" t="s">
        <v>113</v>
      </c>
      <c r="B179" s="50"/>
      <c r="C179" s="49">
        <v>500</v>
      </c>
      <c r="D179" s="49">
        <v>500</v>
      </c>
      <c r="E179" s="49">
        <v>500</v>
      </c>
      <c r="F179" s="46" t="e">
        <f t="shared" si="67"/>
        <v>#DIV/0!</v>
      </c>
      <c r="G179" s="46">
        <f t="shared" si="68"/>
        <v>100</v>
      </c>
    </row>
    <row r="180" spans="1:7" x14ac:dyDescent="0.2">
      <c r="A180" s="12" t="s">
        <v>62</v>
      </c>
      <c r="B180" s="48">
        <f>SUM(B181)</f>
        <v>0</v>
      </c>
      <c r="C180" s="48">
        <f t="shared" si="93"/>
        <v>10000</v>
      </c>
      <c r="D180" s="48">
        <f t="shared" si="93"/>
        <v>10000</v>
      </c>
      <c r="E180" s="48">
        <f t="shared" si="93"/>
        <v>0</v>
      </c>
      <c r="F180" s="46" t="e">
        <f t="shared" si="67"/>
        <v>#DIV/0!</v>
      </c>
      <c r="G180" s="46">
        <f t="shared" si="68"/>
        <v>0</v>
      </c>
    </row>
    <row r="181" spans="1:7" x14ac:dyDescent="0.2">
      <c r="A181" s="13" t="s">
        <v>69</v>
      </c>
      <c r="B181" s="50"/>
      <c r="C181" s="49">
        <v>10000</v>
      </c>
      <c r="D181" s="49">
        <v>10000</v>
      </c>
      <c r="E181" s="49"/>
      <c r="F181" s="46" t="e">
        <f t="shared" si="67"/>
        <v>#DIV/0!</v>
      </c>
      <c r="G181" s="46">
        <f t="shared" si="68"/>
        <v>0</v>
      </c>
    </row>
    <row r="182" spans="1:7" ht="13.2" x14ac:dyDescent="0.25">
      <c r="A182" s="1" t="s">
        <v>10</v>
      </c>
      <c r="B182" s="47">
        <f>+B183+B196</f>
        <v>831473.13</v>
      </c>
      <c r="C182" s="47">
        <f t="shared" ref="C182:E182" si="94">+C183+C196</f>
        <v>958410</v>
      </c>
      <c r="D182" s="47">
        <f t="shared" si="94"/>
        <v>958410</v>
      </c>
      <c r="E182" s="47">
        <f t="shared" si="94"/>
        <v>879781.68</v>
      </c>
      <c r="F182" s="46">
        <f t="shared" si="67"/>
        <v>105.80999532720921</v>
      </c>
      <c r="G182" s="46">
        <f t="shared" si="68"/>
        <v>91.795962062165472</v>
      </c>
    </row>
    <row r="183" spans="1:7" ht="13.2" x14ac:dyDescent="0.25">
      <c r="A183" s="3" t="s">
        <v>4</v>
      </c>
      <c r="B183" s="51">
        <f>+B184+B186+B188+B190+B194</f>
        <v>2400</v>
      </c>
      <c r="C183" s="51">
        <f t="shared" ref="C183" si="95">+C184+C186+C188+C190+C194</f>
        <v>34200</v>
      </c>
      <c r="D183" s="51">
        <f t="shared" ref="D183:E183" si="96">+D184+D186+D188+D190+D194</f>
        <v>34200</v>
      </c>
      <c r="E183" s="51">
        <f t="shared" si="96"/>
        <v>3767.25</v>
      </c>
      <c r="F183" s="46">
        <f t="shared" si="67"/>
        <v>156.96875</v>
      </c>
      <c r="G183" s="46">
        <f t="shared" si="68"/>
        <v>11.015350877192983</v>
      </c>
    </row>
    <row r="184" spans="1:7" x14ac:dyDescent="0.2">
      <c r="A184" s="12" t="s">
        <v>41</v>
      </c>
      <c r="B184" s="48">
        <f>SUM(B185)</f>
        <v>0</v>
      </c>
      <c r="C184" s="48">
        <f t="shared" ref="C184:E184" si="97">SUM(C185)</f>
        <v>10000</v>
      </c>
      <c r="D184" s="48">
        <f t="shared" si="97"/>
        <v>10000</v>
      </c>
      <c r="E184" s="48">
        <f t="shared" si="97"/>
        <v>0</v>
      </c>
      <c r="F184" s="46" t="e">
        <f t="shared" si="67"/>
        <v>#DIV/0!</v>
      </c>
      <c r="G184" s="46">
        <f t="shared" si="68"/>
        <v>0</v>
      </c>
    </row>
    <row r="185" spans="1:7" x14ac:dyDescent="0.2">
      <c r="A185" s="13" t="s">
        <v>42</v>
      </c>
      <c r="B185" s="50"/>
      <c r="C185" s="49">
        <v>10000</v>
      </c>
      <c r="D185" s="49">
        <v>10000</v>
      </c>
      <c r="E185" s="49"/>
      <c r="F185" s="46" t="e">
        <f t="shared" si="67"/>
        <v>#DIV/0!</v>
      </c>
      <c r="G185" s="46">
        <f t="shared" si="68"/>
        <v>0</v>
      </c>
    </row>
    <row r="186" spans="1:7" x14ac:dyDescent="0.2">
      <c r="A186" s="12" t="s">
        <v>45</v>
      </c>
      <c r="B186" s="48">
        <f>SUM(B187)</f>
        <v>2400</v>
      </c>
      <c r="C186" s="48">
        <f t="shared" ref="C186:E186" si="98">SUM(C187)</f>
        <v>3000</v>
      </c>
      <c r="D186" s="48">
        <f t="shared" si="98"/>
        <v>4000</v>
      </c>
      <c r="E186" s="48">
        <f t="shared" si="98"/>
        <v>3767.25</v>
      </c>
      <c r="F186" s="46">
        <f t="shared" si="67"/>
        <v>156.96875</v>
      </c>
      <c r="G186" s="46">
        <f t="shared" si="68"/>
        <v>94.181250000000006</v>
      </c>
    </row>
    <row r="187" spans="1:7" x14ac:dyDescent="0.2">
      <c r="A187" s="13" t="s">
        <v>46</v>
      </c>
      <c r="B187" s="49">
        <v>2400</v>
      </c>
      <c r="C187" s="49">
        <v>3000</v>
      </c>
      <c r="D187" s="49">
        <v>4000</v>
      </c>
      <c r="E187" s="49">
        <v>3767.25</v>
      </c>
      <c r="F187" s="46">
        <f t="shared" si="67"/>
        <v>156.96875</v>
      </c>
      <c r="G187" s="46">
        <f t="shared" si="68"/>
        <v>94.181250000000006</v>
      </c>
    </row>
    <row r="188" spans="1:7" x14ac:dyDescent="0.2">
      <c r="A188" s="12" t="s">
        <v>47</v>
      </c>
      <c r="B188" s="48">
        <f>SUM(B189)</f>
        <v>0</v>
      </c>
      <c r="C188" s="48">
        <f t="shared" ref="C188:E188" si="99">SUM(C189)</f>
        <v>3200</v>
      </c>
      <c r="D188" s="48">
        <f t="shared" si="99"/>
        <v>3200</v>
      </c>
      <c r="E188" s="48">
        <f t="shared" si="99"/>
        <v>0</v>
      </c>
      <c r="F188" s="46" t="e">
        <f t="shared" si="67"/>
        <v>#DIV/0!</v>
      </c>
      <c r="G188" s="46">
        <f t="shared" si="68"/>
        <v>0</v>
      </c>
    </row>
    <row r="189" spans="1:7" x14ac:dyDescent="0.2">
      <c r="A189" s="13" t="s">
        <v>48</v>
      </c>
      <c r="B189" s="50"/>
      <c r="C189" s="49">
        <v>3200</v>
      </c>
      <c r="D189" s="49">
        <v>3200</v>
      </c>
      <c r="E189" s="49"/>
      <c r="F189" s="46" t="e">
        <f t="shared" si="67"/>
        <v>#DIV/0!</v>
      </c>
      <c r="G189" s="46">
        <f t="shared" si="68"/>
        <v>0</v>
      </c>
    </row>
    <row r="190" spans="1:7" x14ac:dyDescent="0.2">
      <c r="A190" s="12" t="s">
        <v>50</v>
      </c>
      <c r="B190" s="48">
        <f>SUM(B191:B193)</f>
        <v>0</v>
      </c>
      <c r="C190" s="48">
        <f t="shared" ref="C190" si="100">SUM(C191:C193)</f>
        <v>13000</v>
      </c>
      <c r="D190" s="48">
        <f t="shared" ref="D190:E190" si="101">SUM(D191:D193)</f>
        <v>12000</v>
      </c>
      <c r="E190" s="48">
        <f t="shared" si="101"/>
        <v>0</v>
      </c>
      <c r="F190" s="46" t="e">
        <f t="shared" si="67"/>
        <v>#DIV/0!</v>
      </c>
      <c r="G190" s="46">
        <f t="shared" si="68"/>
        <v>0</v>
      </c>
    </row>
    <row r="191" spans="1:7" x14ac:dyDescent="0.2">
      <c r="A191" s="13" t="s">
        <v>51</v>
      </c>
      <c r="B191" s="50"/>
      <c r="C191" s="49">
        <v>10000</v>
      </c>
      <c r="D191" s="49">
        <v>9000</v>
      </c>
      <c r="E191" s="49"/>
      <c r="F191" s="46" t="e">
        <f t="shared" si="67"/>
        <v>#DIV/0!</v>
      </c>
      <c r="G191" s="46">
        <f t="shared" si="68"/>
        <v>0</v>
      </c>
    </row>
    <row r="192" spans="1:7" ht="13.8" customHeight="1" x14ac:dyDescent="0.2">
      <c r="A192" s="13" t="s">
        <v>52</v>
      </c>
      <c r="B192" s="50"/>
      <c r="C192" s="49">
        <v>2000</v>
      </c>
      <c r="D192" s="49">
        <v>2000</v>
      </c>
      <c r="E192" s="49"/>
      <c r="F192" s="46" t="e">
        <f t="shared" si="67"/>
        <v>#DIV/0!</v>
      </c>
      <c r="G192" s="46">
        <f t="shared" si="68"/>
        <v>0</v>
      </c>
    </row>
    <row r="193" spans="1:7" x14ac:dyDescent="0.2">
      <c r="A193" s="13" t="s">
        <v>54</v>
      </c>
      <c r="B193" s="50"/>
      <c r="C193" s="49">
        <v>1000</v>
      </c>
      <c r="D193" s="49">
        <v>1000</v>
      </c>
      <c r="E193" s="49"/>
      <c r="F193" s="46" t="e">
        <f t="shared" si="67"/>
        <v>#DIV/0!</v>
      </c>
      <c r="G193" s="46">
        <f t="shared" si="68"/>
        <v>0</v>
      </c>
    </row>
    <row r="194" spans="1:7" x14ac:dyDescent="0.2">
      <c r="A194" s="12" t="s">
        <v>62</v>
      </c>
      <c r="B194" s="48">
        <f>SUM(B195)</f>
        <v>0</v>
      </c>
      <c r="C194" s="48">
        <f t="shared" ref="C194:E194" si="102">SUM(C195)</f>
        <v>5000</v>
      </c>
      <c r="D194" s="48">
        <f t="shared" si="102"/>
        <v>5000</v>
      </c>
      <c r="E194" s="48">
        <f t="shared" si="102"/>
        <v>0</v>
      </c>
      <c r="F194" s="46" t="e">
        <f t="shared" si="67"/>
        <v>#DIV/0!</v>
      </c>
      <c r="G194" s="46">
        <f t="shared" si="68"/>
        <v>0</v>
      </c>
    </row>
    <row r="195" spans="1:7" x14ac:dyDescent="0.2">
      <c r="A195" s="13" t="s">
        <v>69</v>
      </c>
      <c r="B195" s="50"/>
      <c r="C195" s="49">
        <v>5000</v>
      </c>
      <c r="D195" s="49">
        <v>5000</v>
      </c>
      <c r="E195" s="49"/>
      <c r="F195" s="46" t="e">
        <f t="shared" si="67"/>
        <v>#DIV/0!</v>
      </c>
      <c r="G195" s="46">
        <f t="shared" si="68"/>
        <v>0</v>
      </c>
    </row>
    <row r="196" spans="1:7" ht="16.2" customHeight="1" x14ac:dyDescent="0.25">
      <c r="A196" s="3" t="s">
        <v>11</v>
      </c>
      <c r="B196" s="51">
        <f>+B197+B199+B201+B203+B207+B210</f>
        <v>829073.13</v>
      </c>
      <c r="C196" s="51">
        <f t="shared" ref="C196" si="103">+C197+C199+C201+C203+C207+C210</f>
        <v>924210</v>
      </c>
      <c r="D196" s="51">
        <f t="shared" ref="D196:E196" si="104">+D197+D199+D201+D203+D207+D210</f>
        <v>924210</v>
      </c>
      <c r="E196" s="51">
        <f t="shared" si="104"/>
        <v>876014.43</v>
      </c>
      <c r="F196" s="46">
        <f t="shared" si="67"/>
        <v>105.66190101951562</v>
      </c>
      <c r="G196" s="46">
        <f t="shared" si="68"/>
        <v>94.785214399324829</v>
      </c>
    </row>
    <row r="197" spans="1:7" x14ac:dyDescent="0.2">
      <c r="A197" s="12" t="s">
        <v>41</v>
      </c>
      <c r="B197" s="48">
        <f>SUM(B198)</f>
        <v>677787.42</v>
      </c>
      <c r="C197" s="48">
        <f t="shared" ref="C197:E197" si="105">SUM(C198)</f>
        <v>681685</v>
      </c>
      <c r="D197" s="48">
        <f t="shared" si="105"/>
        <v>681685</v>
      </c>
      <c r="E197" s="48">
        <f t="shared" si="105"/>
        <v>669659.4</v>
      </c>
      <c r="F197" s="46">
        <f t="shared" si="67"/>
        <v>98.800800994506517</v>
      </c>
      <c r="G197" s="46">
        <f t="shared" si="68"/>
        <v>98.235900745945713</v>
      </c>
    </row>
    <row r="198" spans="1:7" x14ac:dyDescent="0.2">
      <c r="A198" s="13" t="s">
        <v>42</v>
      </c>
      <c r="B198" s="49">
        <v>677787.42</v>
      </c>
      <c r="C198" s="49">
        <v>681685</v>
      </c>
      <c r="D198" s="49">
        <v>681685</v>
      </c>
      <c r="E198" s="49">
        <v>669659.4</v>
      </c>
      <c r="F198" s="46">
        <f t="shared" si="67"/>
        <v>98.800800994506517</v>
      </c>
      <c r="G198" s="46">
        <f t="shared" si="68"/>
        <v>98.235900745945713</v>
      </c>
    </row>
    <row r="199" spans="1:7" x14ac:dyDescent="0.2">
      <c r="A199" s="12" t="s">
        <v>45</v>
      </c>
      <c r="B199" s="48">
        <f>SUM(B200)</f>
        <v>12000</v>
      </c>
      <c r="C199" s="48">
        <f t="shared" ref="C199:E199" si="106">SUM(C200)</f>
        <v>12000</v>
      </c>
      <c r="D199" s="48">
        <f t="shared" si="106"/>
        <v>13000</v>
      </c>
      <c r="E199" s="48">
        <f t="shared" si="106"/>
        <v>13000</v>
      </c>
      <c r="F199" s="46">
        <f t="shared" si="67"/>
        <v>108.33333333333333</v>
      </c>
      <c r="G199" s="46">
        <f t="shared" si="68"/>
        <v>100</v>
      </c>
    </row>
    <row r="200" spans="1:7" x14ac:dyDescent="0.2">
      <c r="A200" s="13" t="s">
        <v>46</v>
      </c>
      <c r="B200" s="49">
        <v>12000</v>
      </c>
      <c r="C200" s="49">
        <v>12000</v>
      </c>
      <c r="D200" s="49">
        <v>13000</v>
      </c>
      <c r="E200" s="49">
        <v>13000</v>
      </c>
      <c r="F200" s="46">
        <f t="shared" si="67"/>
        <v>108.33333333333333</v>
      </c>
      <c r="G200" s="46">
        <f t="shared" si="68"/>
        <v>100</v>
      </c>
    </row>
    <row r="201" spans="1:7" x14ac:dyDescent="0.2">
      <c r="A201" s="12" t="s">
        <v>47</v>
      </c>
      <c r="B201" s="48">
        <f>SUM(B202)</f>
        <v>56371.29</v>
      </c>
      <c r="C201" s="48">
        <f t="shared" ref="C201:E201" si="107">SUM(C202)</f>
        <v>91425</v>
      </c>
      <c r="D201" s="48">
        <f t="shared" si="107"/>
        <v>106425</v>
      </c>
      <c r="E201" s="48">
        <f t="shared" si="107"/>
        <v>100296.2</v>
      </c>
      <c r="F201" s="46">
        <f t="shared" ref="F201:F264" si="108">+E201/B201*100</f>
        <v>177.92071105699372</v>
      </c>
      <c r="G201" s="46">
        <f t="shared" ref="G201:G264" si="109">+E201/D201*100</f>
        <v>94.241202724923653</v>
      </c>
    </row>
    <row r="202" spans="1:7" x14ac:dyDescent="0.2">
      <c r="A202" s="13" t="s">
        <v>48</v>
      </c>
      <c r="B202" s="49">
        <v>56371.29</v>
      </c>
      <c r="C202" s="49">
        <v>91425</v>
      </c>
      <c r="D202" s="49">
        <v>106425</v>
      </c>
      <c r="E202" s="49">
        <v>100296.2</v>
      </c>
      <c r="F202" s="46">
        <f t="shared" si="108"/>
        <v>177.92071105699372</v>
      </c>
      <c r="G202" s="46">
        <f t="shared" si="109"/>
        <v>94.241202724923653</v>
      </c>
    </row>
    <row r="203" spans="1:7" x14ac:dyDescent="0.2">
      <c r="A203" s="12" t="s">
        <v>50</v>
      </c>
      <c r="B203" s="48">
        <f>SUM(B204:B206)</f>
        <v>20293.809999999998</v>
      </c>
      <c r="C203" s="48">
        <f t="shared" ref="C203" si="110">SUM(C204:C206)</f>
        <v>62500</v>
      </c>
      <c r="D203" s="48">
        <f t="shared" ref="D203:E203" si="111">SUM(D204:D206)</f>
        <v>51500</v>
      </c>
      <c r="E203" s="48">
        <f t="shared" si="111"/>
        <v>38823.86</v>
      </c>
      <c r="F203" s="46">
        <f t="shared" si="108"/>
        <v>191.30887694326501</v>
      </c>
      <c r="G203" s="46">
        <f t="shared" si="109"/>
        <v>75.386135922330098</v>
      </c>
    </row>
    <row r="204" spans="1:7" x14ac:dyDescent="0.2">
      <c r="A204" s="13" t="s">
        <v>51</v>
      </c>
      <c r="B204" s="50"/>
      <c r="C204" s="49">
        <v>17500</v>
      </c>
      <c r="D204" s="49">
        <v>16500</v>
      </c>
      <c r="E204" s="49">
        <v>5946</v>
      </c>
      <c r="F204" s="46" t="e">
        <f t="shared" si="108"/>
        <v>#DIV/0!</v>
      </c>
      <c r="G204" s="46">
        <f t="shared" si="109"/>
        <v>36.036363636363639</v>
      </c>
    </row>
    <row r="205" spans="1:7" ht="12.6" customHeight="1" x14ac:dyDescent="0.2">
      <c r="A205" s="13" t="s">
        <v>52</v>
      </c>
      <c r="B205" s="49">
        <v>15084.55</v>
      </c>
      <c r="C205" s="49">
        <v>25000</v>
      </c>
      <c r="D205" s="49">
        <v>25000</v>
      </c>
      <c r="E205" s="49">
        <v>20797.71</v>
      </c>
      <c r="F205" s="46">
        <f t="shared" si="108"/>
        <v>137.87424881749871</v>
      </c>
      <c r="G205" s="46">
        <f t="shared" si="109"/>
        <v>83.190839999999994</v>
      </c>
    </row>
    <row r="206" spans="1:7" x14ac:dyDescent="0.2">
      <c r="A206" s="13" t="s">
        <v>53</v>
      </c>
      <c r="B206" s="49">
        <v>5209.26</v>
      </c>
      <c r="C206" s="49">
        <v>20000</v>
      </c>
      <c r="D206" s="49">
        <v>10000</v>
      </c>
      <c r="E206" s="49">
        <v>12080.15</v>
      </c>
      <c r="F206" s="46">
        <f t="shared" si="108"/>
        <v>231.89762077531162</v>
      </c>
      <c r="G206" s="46">
        <f t="shared" si="109"/>
        <v>120.8015</v>
      </c>
    </row>
    <row r="207" spans="1:7" x14ac:dyDescent="0.2">
      <c r="A207" s="12" t="s">
        <v>55</v>
      </c>
      <c r="B207" s="48">
        <f>SUM(B208:B209)</f>
        <v>11000</v>
      </c>
      <c r="C207" s="48">
        <f t="shared" ref="C207" si="112">SUM(C208:C209)</f>
        <v>10000</v>
      </c>
      <c r="D207" s="48">
        <f t="shared" ref="D207:E207" si="113">SUM(D208:D209)</f>
        <v>10000</v>
      </c>
      <c r="E207" s="48">
        <f t="shared" si="113"/>
        <v>7737.79</v>
      </c>
      <c r="F207" s="46">
        <f t="shared" si="108"/>
        <v>70.343545454545449</v>
      </c>
      <c r="G207" s="46">
        <f t="shared" si="109"/>
        <v>77.377899999999997</v>
      </c>
    </row>
    <row r="208" spans="1:7" x14ac:dyDescent="0.2">
      <c r="A208" s="13" t="s">
        <v>56</v>
      </c>
      <c r="B208" s="49">
        <v>6000</v>
      </c>
      <c r="C208" s="49">
        <v>6000</v>
      </c>
      <c r="D208" s="49">
        <v>6000</v>
      </c>
      <c r="E208" s="49">
        <v>5000</v>
      </c>
      <c r="F208" s="46">
        <f t="shared" si="108"/>
        <v>83.333333333333343</v>
      </c>
      <c r="G208" s="46">
        <f t="shared" si="109"/>
        <v>83.333333333333343</v>
      </c>
    </row>
    <row r="209" spans="1:7" x14ac:dyDescent="0.2">
      <c r="A209" s="13" t="s">
        <v>58</v>
      </c>
      <c r="B209" s="49">
        <v>5000</v>
      </c>
      <c r="C209" s="49">
        <v>4000</v>
      </c>
      <c r="D209" s="49">
        <v>4000</v>
      </c>
      <c r="E209" s="49">
        <v>2737.79</v>
      </c>
      <c r="F209" s="46">
        <f t="shared" si="108"/>
        <v>54.755800000000001</v>
      </c>
      <c r="G209" s="46">
        <f t="shared" si="109"/>
        <v>68.444749999999999</v>
      </c>
    </row>
    <row r="210" spans="1:7" x14ac:dyDescent="0.2">
      <c r="A210" s="12" t="s">
        <v>62</v>
      </c>
      <c r="B210" s="48">
        <f>SUM(B211:B213)</f>
        <v>51620.61</v>
      </c>
      <c r="C210" s="48">
        <f t="shared" ref="C210" si="114">SUM(C211:C213)</f>
        <v>66600</v>
      </c>
      <c r="D210" s="48">
        <f t="shared" ref="D210:E210" si="115">SUM(D211:D213)</f>
        <v>61600</v>
      </c>
      <c r="E210" s="48">
        <f t="shared" si="115"/>
        <v>46497.18</v>
      </c>
      <c r="F210" s="46">
        <f t="shared" si="108"/>
        <v>90.074836388024082</v>
      </c>
      <c r="G210" s="46">
        <f t="shared" si="109"/>
        <v>75.482435064935061</v>
      </c>
    </row>
    <row r="211" spans="1:7" x14ac:dyDescent="0.2">
      <c r="A211" s="13" t="s">
        <v>63</v>
      </c>
      <c r="B211" s="49">
        <v>4272.01</v>
      </c>
      <c r="C211" s="49">
        <v>3600</v>
      </c>
      <c r="D211" s="49">
        <v>3600</v>
      </c>
      <c r="E211" s="49">
        <v>2841.93</v>
      </c>
      <c r="F211" s="46">
        <f t="shared" si="108"/>
        <v>66.524422929721595</v>
      </c>
      <c r="G211" s="46">
        <f t="shared" si="109"/>
        <v>78.942499999999995</v>
      </c>
    </row>
    <row r="212" spans="1:7" x14ac:dyDescent="0.2">
      <c r="A212" s="13" t="s">
        <v>65</v>
      </c>
      <c r="B212" s="50"/>
      <c r="C212" s="49">
        <v>3000</v>
      </c>
      <c r="D212" s="49">
        <v>3000</v>
      </c>
      <c r="E212" s="49">
        <v>2512.5</v>
      </c>
      <c r="F212" s="46" t="e">
        <f t="shared" si="108"/>
        <v>#DIV/0!</v>
      </c>
      <c r="G212" s="46">
        <f t="shared" si="109"/>
        <v>83.75</v>
      </c>
    </row>
    <row r="213" spans="1:7" x14ac:dyDescent="0.2">
      <c r="A213" s="13" t="s">
        <v>69</v>
      </c>
      <c r="B213" s="49">
        <v>47348.6</v>
      </c>
      <c r="C213" s="49">
        <v>60000</v>
      </c>
      <c r="D213" s="49">
        <v>55000</v>
      </c>
      <c r="E213" s="49">
        <v>41142.75</v>
      </c>
      <c r="F213" s="46">
        <f t="shared" si="108"/>
        <v>86.893276675551121</v>
      </c>
      <c r="G213" s="46">
        <f t="shared" si="109"/>
        <v>74.804999999999993</v>
      </c>
    </row>
    <row r="214" spans="1:7" ht="24" x14ac:dyDescent="0.25">
      <c r="A214" s="1" t="s">
        <v>12</v>
      </c>
      <c r="B214" s="47">
        <f>+B215+B220</f>
        <v>1250000</v>
      </c>
      <c r="C214" s="47">
        <f>+C215+C220</f>
        <v>0</v>
      </c>
      <c r="D214" s="47">
        <f t="shared" ref="D214:E214" si="116">+D215+D220</f>
        <v>0</v>
      </c>
      <c r="E214" s="47">
        <f t="shared" si="116"/>
        <v>0</v>
      </c>
      <c r="F214" s="46">
        <f t="shared" si="108"/>
        <v>0</v>
      </c>
      <c r="G214" s="46" t="e">
        <f t="shared" si="109"/>
        <v>#DIV/0!</v>
      </c>
    </row>
    <row r="215" spans="1:7" ht="13.2" x14ac:dyDescent="0.25">
      <c r="A215" s="1" t="s">
        <v>94</v>
      </c>
      <c r="B215" s="47">
        <f t="shared" ref="B215" si="117">B216+B218</f>
        <v>150000</v>
      </c>
      <c r="C215" s="47">
        <f t="shared" ref="C215" si="118">C216+C218</f>
        <v>0</v>
      </c>
      <c r="D215" s="47">
        <f t="shared" ref="D215:E215" si="119">D216+D218</f>
        <v>0</v>
      </c>
      <c r="E215" s="47">
        <f t="shared" si="119"/>
        <v>0</v>
      </c>
      <c r="F215" s="46">
        <f t="shared" si="108"/>
        <v>0</v>
      </c>
      <c r="G215" s="46" t="e">
        <f t="shared" si="109"/>
        <v>#DIV/0!</v>
      </c>
    </row>
    <row r="216" spans="1:7" x14ac:dyDescent="0.2">
      <c r="A216" s="15" t="s">
        <v>41</v>
      </c>
      <c r="B216" s="54">
        <f>SUM(B217)</f>
        <v>110000</v>
      </c>
      <c r="C216" s="54">
        <f t="shared" ref="C216:E216" si="120">SUM(C217)</f>
        <v>0</v>
      </c>
      <c r="D216" s="54">
        <f t="shared" si="120"/>
        <v>0</v>
      </c>
      <c r="E216" s="54">
        <f t="shared" si="120"/>
        <v>0</v>
      </c>
      <c r="F216" s="46">
        <f t="shared" si="108"/>
        <v>0</v>
      </c>
      <c r="G216" s="46" t="e">
        <f t="shared" si="109"/>
        <v>#DIV/0!</v>
      </c>
    </row>
    <row r="217" spans="1:7" x14ac:dyDescent="0.2">
      <c r="A217" s="13" t="s">
        <v>42</v>
      </c>
      <c r="B217" s="49">
        <v>110000</v>
      </c>
      <c r="C217" s="50"/>
      <c r="D217" s="50"/>
      <c r="E217" s="50"/>
      <c r="F217" s="46">
        <f t="shared" si="108"/>
        <v>0</v>
      </c>
      <c r="G217" s="46" t="e">
        <f t="shared" si="109"/>
        <v>#DIV/0!</v>
      </c>
    </row>
    <row r="218" spans="1:7" x14ac:dyDescent="0.2">
      <c r="A218" s="12" t="s">
        <v>47</v>
      </c>
      <c r="B218" s="48">
        <f>SUM(B219)</f>
        <v>40000</v>
      </c>
      <c r="C218" s="48">
        <f t="shared" ref="C218:E218" si="121">SUM(C219)</f>
        <v>0</v>
      </c>
      <c r="D218" s="48">
        <f t="shared" si="121"/>
        <v>0</v>
      </c>
      <c r="E218" s="48">
        <f t="shared" si="121"/>
        <v>0</v>
      </c>
      <c r="F218" s="46">
        <f t="shared" si="108"/>
        <v>0</v>
      </c>
      <c r="G218" s="46" t="e">
        <f t="shared" si="109"/>
        <v>#DIV/0!</v>
      </c>
    </row>
    <row r="219" spans="1:7" x14ac:dyDescent="0.2">
      <c r="A219" s="13" t="s">
        <v>48</v>
      </c>
      <c r="B219" s="49">
        <v>40000</v>
      </c>
      <c r="C219" s="50"/>
      <c r="D219" s="50"/>
      <c r="E219" s="50"/>
      <c r="F219" s="46">
        <f t="shared" si="108"/>
        <v>0</v>
      </c>
      <c r="G219" s="46" t="e">
        <f t="shared" si="109"/>
        <v>#DIV/0!</v>
      </c>
    </row>
    <row r="220" spans="1:7" ht="16.2" customHeight="1" x14ac:dyDescent="0.25">
      <c r="A220" s="3" t="s">
        <v>3</v>
      </c>
      <c r="B220" s="51">
        <f>B221+B223</f>
        <v>1100000</v>
      </c>
      <c r="C220" s="51">
        <f t="shared" ref="C220" si="122">C221+C223</f>
        <v>0</v>
      </c>
      <c r="D220" s="51">
        <f t="shared" ref="D220:E220" si="123">D221+D223</f>
        <v>0</v>
      </c>
      <c r="E220" s="51">
        <f t="shared" si="123"/>
        <v>0</v>
      </c>
      <c r="F220" s="46">
        <f t="shared" si="108"/>
        <v>0</v>
      </c>
      <c r="G220" s="46" t="e">
        <f t="shared" si="109"/>
        <v>#DIV/0!</v>
      </c>
    </row>
    <row r="221" spans="1:7" x14ac:dyDescent="0.2">
      <c r="A221" s="12" t="s">
        <v>41</v>
      </c>
      <c r="B221" s="48">
        <f>SUM(B222)</f>
        <v>1000000</v>
      </c>
      <c r="C221" s="48">
        <f t="shared" ref="C221:E221" si="124">SUM(C222)</f>
        <v>0</v>
      </c>
      <c r="D221" s="48">
        <f t="shared" si="124"/>
        <v>0</v>
      </c>
      <c r="E221" s="48">
        <f t="shared" si="124"/>
        <v>0</v>
      </c>
      <c r="F221" s="46">
        <f t="shared" si="108"/>
        <v>0</v>
      </c>
      <c r="G221" s="46" t="e">
        <f t="shared" si="109"/>
        <v>#DIV/0!</v>
      </c>
    </row>
    <row r="222" spans="1:7" x14ac:dyDescent="0.2">
      <c r="A222" s="13" t="s">
        <v>42</v>
      </c>
      <c r="B222" s="49">
        <v>1000000</v>
      </c>
      <c r="C222" s="50"/>
      <c r="D222" s="50"/>
      <c r="E222" s="50"/>
      <c r="F222" s="46">
        <f t="shared" si="108"/>
        <v>0</v>
      </c>
      <c r="G222" s="46" t="e">
        <f t="shared" si="109"/>
        <v>#DIV/0!</v>
      </c>
    </row>
    <row r="223" spans="1:7" x14ac:dyDescent="0.2">
      <c r="A223" s="12" t="s">
        <v>47</v>
      </c>
      <c r="B223" s="48">
        <f>SUM(B224)</f>
        <v>100000</v>
      </c>
      <c r="C223" s="48">
        <f t="shared" ref="C223:E223" si="125">SUM(C224)</f>
        <v>0</v>
      </c>
      <c r="D223" s="48">
        <f t="shared" si="125"/>
        <v>0</v>
      </c>
      <c r="E223" s="48">
        <f t="shared" si="125"/>
        <v>0</v>
      </c>
      <c r="F223" s="46">
        <f t="shared" si="108"/>
        <v>0</v>
      </c>
      <c r="G223" s="46" t="e">
        <f t="shared" si="109"/>
        <v>#DIV/0!</v>
      </c>
    </row>
    <row r="224" spans="1:7" x14ac:dyDescent="0.2">
      <c r="A224" s="13" t="s">
        <v>48</v>
      </c>
      <c r="B224" s="49">
        <v>100000</v>
      </c>
      <c r="C224" s="50"/>
      <c r="D224" s="50"/>
      <c r="E224" s="50"/>
      <c r="F224" s="46">
        <f t="shared" si="108"/>
        <v>0</v>
      </c>
      <c r="G224" s="46" t="e">
        <f t="shared" si="109"/>
        <v>#DIV/0!</v>
      </c>
    </row>
    <row r="225" spans="1:7" ht="13.2" x14ac:dyDescent="0.25">
      <c r="A225" s="43" t="s">
        <v>118</v>
      </c>
      <c r="B225" s="47">
        <f>SUM(B226)</f>
        <v>973757.86</v>
      </c>
      <c r="C225" s="47">
        <f t="shared" ref="C225:E225" si="126">SUM(C226)</f>
        <v>988361</v>
      </c>
      <c r="D225" s="47">
        <f t="shared" si="126"/>
        <v>988361</v>
      </c>
      <c r="E225" s="47">
        <f t="shared" si="126"/>
        <v>933825.77</v>
      </c>
      <c r="F225" s="46">
        <f t="shared" si="108"/>
        <v>95.899176618713</v>
      </c>
      <c r="G225" s="46">
        <f t="shared" si="109"/>
        <v>94.482255977320023</v>
      </c>
    </row>
    <row r="226" spans="1:7" ht="24" x14ac:dyDescent="0.25">
      <c r="A226" s="43" t="s">
        <v>117</v>
      </c>
      <c r="B226" s="47">
        <f>+B228+B230+B232+B235+B250+B260+B270</f>
        <v>973757.86</v>
      </c>
      <c r="C226" s="47">
        <f t="shared" ref="C226" si="127">+C228+C230+C232+C235+C250+C260+C270</f>
        <v>988361</v>
      </c>
      <c r="D226" s="47">
        <f t="shared" ref="D226:E226" si="128">+D228+D230+D232+D235+D250+D260+D270</f>
        <v>988361</v>
      </c>
      <c r="E226" s="47">
        <f t="shared" si="128"/>
        <v>933825.77</v>
      </c>
      <c r="F226" s="46">
        <f t="shared" si="108"/>
        <v>95.899176618713</v>
      </c>
      <c r="G226" s="46">
        <f t="shared" si="109"/>
        <v>94.482255977320023</v>
      </c>
    </row>
    <row r="227" spans="1:7" ht="13.2" x14ac:dyDescent="0.25">
      <c r="A227" s="1" t="s">
        <v>94</v>
      </c>
      <c r="B227" s="47">
        <f t="shared" ref="B227" si="129">B228+B230+B232</f>
        <v>100000</v>
      </c>
      <c r="C227" s="47">
        <f t="shared" ref="C227" si="130">C228+C230+C232</f>
        <v>100000</v>
      </c>
      <c r="D227" s="47">
        <f t="shared" ref="D227:E227" si="131">D228+D230+D232</f>
        <v>100000</v>
      </c>
      <c r="E227" s="47">
        <f t="shared" si="131"/>
        <v>100000</v>
      </c>
      <c r="F227" s="46">
        <f t="shared" si="108"/>
        <v>100</v>
      </c>
      <c r="G227" s="46">
        <f t="shared" si="109"/>
        <v>100</v>
      </c>
    </row>
    <row r="228" spans="1:7" x14ac:dyDescent="0.2">
      <c r="A228" s="12" t="s">
        <v>41</v>
      </c>
      <c r="B228" s="48">
        <f>SUM(B229)</f>
        <v>55000</v>
      </c>
      <c r="C228" s="48">
        <f t="shared" ref="C228:E228" si="132">SUM(C229)</f>
        <v>55000</v>
      </c>
      <c r="D228" s="48">
        <f t="shared" si="132"/>
        <v>55000</v>
      </c>
      <c r="E228" s="48">
        <f t="shared" si="132"/>
        <v>55000</v>
      </c>
      <c r="F228" s="46">
        <f t="shared" si="108"/>
        <v>100</v>
      </c>
      <c r="G228" s="46">
        <f t="shared" si="109"/>
        <v>100</v>
      </c>
    </row>
    <row r="229" spans="1:7" x14ac:dyDescent="0.2">
      <c r="A229" s="13" t="s">
        <v>42</v>
      </c>
      <c r="B229" s="49">
        <v>55000</v>
      </c>
      <c r="C229" s="49">
        <v>55000</v>
      </c>
      <c r="D229" s="49">
        <v>55000</v>
      </c>
      <c r="E229" s="49">
        <v>55000</v>
      </c>
      <c r="F229" s="46">
        <f t="shared" si="108"/>
        <v>100</v>
      </c>
      <c r="G229" s="46">
        <f t="shared" si="109"/>
        <v>100</v>
      </c>
    </row>
    <row r="230" spans="1:7" x14ac:dyDescent="0.2">
      <c r="A230" s="12" t="s">
        <v>47</v>
      </c>
      <c r="B230" s="48">
        <f>SUM(B231)</f>
        <v>15000</v>
      </c>
      <c r="C230" s="48">
        <f t="shared" ref="C230:E230" si="133">SUM(C231)</f>
        <v>15000</v>
      </c>
      <c r="D230" s="48">
        <f t="shared" si="133"/>
        <v>15000</v>
      </c>
      <c r="E230" s="48">
        <f t="shared" si="133"/>
        <v>15000</v>
      </c>
      <c r="F230" s="46">
        <f t="shared" si="108"/>
        <v>100</v>
      </c>
      <c r="G230" s="46">
        <f t="shared" si="109"/>
        <v>100</v>
      </c>
    </row>
    <row r="231" spans="1:7" x14ac:dyDescent="0.2">
      <c r="A231" s="13" t="s">
        <v>48</v>
      </c>
      <c r="B231" s="49">
        <v>15000</v>
      </c>
      <c r="C231" s="49">
        <v>15000</v>
      </c>
      <c r="D231" s="49">
        <v>15000</v>
      </c>
      <c r="E231" s="49">
        <v>15000</v>
      </c>
      <c r="F231" s="46">
        <f t="shared" si="108"/>
        <v>100</v>
      </c>
      <c r="G231" s="46">
        <f t="shared" si="109"/>
        <v>100</v>
      </c>
    </row>
    <row r="232" spans="1:7" x14ac:dyDescent="0.2">
      <c r="A232" s="12" t="s">
        <v>55</v>
      </c>
      <c r="B232" s="48">
        <f>SUM(B233:B234)</f>
        <v>30000</v>
      </c>
      <c r="C232" s="48">
        <f t="shared" ref="C232" si="134">SUM(C233:C234)</f>
        <v>30000</v>
      </c>
      <c r="D232" s="48">
        <f t="shared" ref="D232:E232" si="135">SUM(D233:D234)</f>
        <v>30000</v>
      </c>
      <c r="E232" s="48">
        <f t="shared" si="135"/>
        <v>30000</v>
      </c>
      <c r="F232" s="46">
        <f t="shared" si="108"/>
        <v>100</v>
      </c>
      <c r="G232" s="46">
        <f t="shared" si="109"/>
        <v>100</v>
      </c>
    </row>
    <row r="233" spans="1:7" x14ac:dyDescent="0.2">
      <c r="A233" s="41" t="s">
        <v>57</v>
      </c>
      <c r="B233" s="49">
        <v>15000</v>
      </c>
      <c r="C233" s="49">
        <v>15000</v>
      </c>
      <c r="D233" s="49">
        <v>15000</v>
      </c>
      <c r="E233" s="49">
        <v>15000</v>
      </c>
      <c r="F233" s="46">
        <f t="shared" si="108"/>
        <v>100</v>
      </c>
      <c r="G233" s="46">
        <f t="shared" si="109"/>
        <v>100</v>
      </c>
    </row>
    <row r="234" spans="1:7" x14ac:dyDescent="0.2">
      <c r="A234" s="13" t="s">
        <v>58</v>
      </c>
      <c r="B234" s="49">
        <v>15000</v>
      </c>
      <c r="C234" s="49">
        <v>15000</v>
      </c>
      <c r="D234" s="49">
        <v>15000</v>
      </c>
      <c r="E234" s="49">
        <v>15000</v>
      </c>
      <c r="F234" s="46">
        <f t="shared" si="108"/>
        <v>100</v>
      </c>
      <c r="G234" s="46">
        <f t="shared" si="109"/>
        <v>100</v>
      </c>
    </row>
    <row r="235" spans="1:7" ht="13.2" x14ac:dyDescent="0.25">
      <c r="A235" s="3" t="s">
        <v>4</v>
      </c>
      <c r="B235" s="51">
        <f>+B236+B239+B241+B243+B245+B248</f>
        <v>157930.85999999999</v>
      </c>
      <c r="C235" s="55">
        <f t="shared" ref="C235" si="136">+C236+C239+C241+C243+C245+C248</f>
        <v>227304</v>
      </c>
      <c r="D235" s="55">
        <f t="shared" ref="D235:E235" si="137">+D236+D239+D241+D243+D245+D248</f>
        <v>227304</v>
      </c>
      <c r="E235" s="55">
        <f t="shared" si="137"/>
        <v>187768.77000000002</v>
      </c>
      <c r="F235" s="46">
        <f t="shared" si="108"/>
        <v>118.89302065473464</v>
      </c>
      <c r="G235" s="46">
        <f t="shared" si="109"/>
        <v>82.606892091648206</v>
      </c>
    </row>
    <row r="236" spans="1:7" x14ac:dyDescent="0.2">
      <c r="A236" s="12" t="s">
        <v>41</v>
      </c>
      <c r="B236" s="48">
        <f>SUM(B237:B238)</f>
        <v>45852.67</v>
      </c>
      <c r="C236" s="48">
        <f t="shared" ref="C236" si="138">SUM(C237:C238)</f>
        <v>58000</v>
      </c>
      <c r="D236" s="48">
        <f t="shared" ref="D236:E236" si="139">SUM(D237:D238)</f>
        <v>58000</v>
      </c>
      <c r="E236" s="48">
        <f t="shared" si="139"/>
        <v>53815.16</v>
      </c>
      <c r="F236" s="46">
        <f t="shared" si="108"/>
        <v>117.36537915894539</v>
      </c>
      <c r="G236" s="46">
        <f t="shared" si="109"/>
        <v>92.784758620689658</v>
      </c>
    </row>
    <row r="237" spans="1:7" x14ac:dyDescent="0.2">
      <c r="A237" s="13" t="s">
        <v>42</v>
      </c>
      <c r="B237" s="50">
        <v>45.74</v>
      </c>
      <c r="C237" s="49">
        <v>8000</v>
      </c>
      <c r="D237" s="49">
        <v>48000</v>
      </c>
      <c r="E237" s="49">
        <v>45315.16</v>
      </c>
      <c r="F237" s="46">
        <f t="shared" si="108"/>
        <v>99071.184958460872</v>
      </c>
      <c r="G237" s="46">
        <f t="shared" si="109"/>
        <v>94.406583333333344</v>
      </c>
    </row>
    <row r="238" spans="1:7" x14ac:dyDescent="0.2">
      <c r="A238" s="13" t="s">
        <v>43</v>
      </c>
      <c r="B238" s="49">
        <v>45806.93</v>
      </c>
      <c r="C238" s="49">
        <v>50000</v>
      </c>
      <c r="D238" s="49">
        <v>10000</v>
      </c>
      <c r="E238" s="49">
        <v>8500</v>
      </c>
      <c r="F238" s="46">
        <f t="shared" si="108"/>
        <v>18.556144234071134</v>
      </c>
      <c r="G238" s="46">
        <f t="shared" si="109"/>
        <v>85</v>
      </c>
    </row>
    <row r="239" spans="1:7" x14ac:dyDescent="0.2">
      <c r="A239" s="12" t="s">
        <v>45</v>
      </c>
      <c r="B239" s="48">
        <f>SUM(B240)</f>
        <v>0</v>
      </c>
      <c r="C239" s="48">
        <f t="shared" ref="C239:E239" si="140">SUM(C240)</f>
        <v>0</v>
      </c>
      <c r="D239" s="48">
        <f t="shared" si="140"/>
        <v>0</v>
      </c>
      <c r="E239" s="48">
        <f t="shared" si="140"/>
        <v>0</v>
      </c>
      <c r="F239" s="46" t="e">
        <f t="shared" si="108"/>
        <v>#DIV/0!</v>
      </c>
      <c r="G239" s="46" t="e">
        <f t="shared" si="109"/>
        <v>#DIV/0!</v>
      </c>
    </row>
    <row r="240" spans="1:7" x14ac:dyDescent="0.2">
      <c r="A240" s="13" t="s">
        <v>46</v>
      </c>
      <c r="B240" s="50"/>
      <c r="C240" s="49"/>
      <c r="D240" s="49"/>
      <c r="E240" s="49"/>
      <c r="F240" s="46" t="e">
        <f t="shared" si="108"/>
        <v>#DIV/0!</v>
      </c>
      <c r="G240" s="46" t="e">
        <f t="shared" si="109"/>
        <v>#DIV/0!</v>
      </c>
    </row>
    <row r="241" spans="1:7" x14ac:dyDescent="0.2">
      <c r="A241" s="12" t="s">
        <v>47</v>
      </c>
      <c r="B241" s="48">
        <f>SUM(B242)</f>
        <v>32517.89</v>
      </c>
      <c r="C241" s="48">
        <f t="shared" ref="C241:E241" si="141">SUM(C242)</f>
        <v>37304</v>
      </c>
      <c r="D241" s="48">
        <f t="shared" si="141"/>
        <v>43304</v>
      </c>
      <c r="E241" s="48">
        <f t="shared" si="141"/>
        <v>42308.91</v>
      </c>
      <c r="F241" s="46">
        <f t="shared" si="108"/>
        <v>130.10964118520607</v>
      </c>
      <c r="G241" s="46">
        <f t="shared" si="109"/>
        <v>97.702082948457431</v>
      </c>
    </row>
    <row r="242" spans="1:7" x14ac:dyDescent="0.2">
      <c r="A242" s="13" t="s">
        <v>48</v>
      </c>
      <c r="B242" s="49">
        <v>32517.89</v>
      </c>
      <c r="C242" s="49">
        <v>37304</v>
      </c>
      <c r="D242" s="49">
        <v>43304</v>
      </c>
      <c r="E242" s="49">
        <v>42308.91</v>
      </c>
      <c r="F242" s="46">
        <f t="shared" si="108"/>
        <v>130.10964118520607</v>
      </c>
      <c r="G242" s="46">
        <f t="shared" si="109"/>
        <v>97.702082948457431</v>
      </c>
    </row>
    <row r="243" spans="1:7" x14ac:dyDescent="0.2">
      <c r="A243" s="12" t="s">
        <v>50</v>
      </c>
      <c r="B243" s="48">
        <f>SUM(B244)</f>
        <v>0</v>
      </c>
      <c r="C243" s="48">
        <f t="shared" ref="C243:E243" si="142">SUM(C244)</f>
        <v>2000</v>
      </c>
      <c r="D243" s="48">
        <f t="shared" si="142"/>
        <v>2000</v>
      </c>
      <c r="E243" s="48">
        <f t="shared" si="142"/>
        <v>0</v>
      </c>
      <c r="F243" s="46" t="e">
        <f t="shared" si="108"/>
        <v>#DIV/0!</v>
      </c>
      <c r="G243" s="46">
        <f t="shared" si="109"/>
        <v>0</v>
      </c>
    </row>
    <row r="244" spans="1:7" x14ac:dyDescent="0.2">
      <c r="A244" s="13" t="s">
        <v>52</v>
      </c>
      <c r="B244" s="50"/>
      <c r="C244" s="49">
        <v>2000</v>
      </c>
      <c r="D244" s="49">
        <v>2000</v>
      </c>
      <c r="E244" s="49"/>
      <c r="F244" s="46" t="e">
        <f t="shared" si="108"/>
        <v>#DIV/0!</v>
      </c>
      <c r="G244" s="46">
        <f t="shared" si="109"/>
        <v>0</v>
      </c>
    </row>
    <row r="245" spans="1:7" x14ac:dyDescent="0.2">
      <c r="A245" s="12" t="s">
        <v>55</v>
      </c>
      <c r="B245" s="48">
        <f>SUM(B246:B247)</f>
        <v>79560.3</v>
      </c>
      <c r="C245" s="48">
        <f t="shared" ref="C245" si="143">SUM(C246:C247)</f>
        <v>125000</v>
      </c>
      <c r="D245" s="48">
        <f t="shared" ref="D245:E245" si="144">SUM(D246:D247)</f>
        <v>119000</v>
      </c>
      <c r="E245" s="48">
        <f t="shared" si="144"/>
        <v>88644.7</v>
      </c>
      <c r="F245" s="46">
        <f t="shared" si="108"/>
        <v>111.41825759832477</v>
      </c>
      <c r="G245" s="46">
        <f t="shared" si="109"/>
        <v>74.491344537815124</v>
      </c>
    </row>
    <row r="246" spans="1:7" x14ac:dyDescent="0.2">
      <c r="A246" s="13" t="s">
        <v>57</v>
      </c>
      <c r="B246" s="49">
        <v>29436.05</v>
      </c>
      <c r="C246" s="49">
        <v>35000</v>
      </c>
      <c r="D246" s="49">
        <v>35000</v>
      </c>
      <c r="E246" s="49">
        <v>12529.92</v>
      </c>
      <c r="F246" s="46">
        <f t="shared" si="108"/>
        <v>42.566580774254696</v>
      </c>
      <c r="G246" s="46">
        <f t="shared" si="109"/>
        <v>35.799771428571432</v>
      </c>
    </row>
    <row r="247" spans="1:7" x14ac:dyDescent="0.2">
      <c r="A247" s="13" t="s">
        <v>58</v>
      </c>
      <c r="B247" s="49">
        <v>50124.25</v>
      </c>
      <c r="C247" s="49">
        <v>90000</v>
      </c>
      <c r="D247" s="49">
        <v>84000</v>
      </c>
      <c r="E247" s="49">
        <v>76114.78</v>
      </c>
      <c r="F247" s="46">
        <f t="shared" si="108"/>
        <v>151.85220726494663</v>
      </c>
      <c r="G247" s="46">
        <f t="shared" si="109"/>
        <v>90.612833333333327</v>
      </c>
    </row>
    <row r="248" spans="1:7" x14ac:dyDescent="0.2">
      <c r="A248" s="12" t="s">
        <v>62</v>
      </c>
      <c r="B248" s="48">
        <f>SUM(B249)</f>
        <v>0</v>
      </c>
      <c r="C248" s="48">
        <f t="shared" ref="C248:E248" si="145">SUM(C249)</f>
        <v>5000</v>
      </c>
      <c r="D248" s="48">
        <f t="shared" si="145"/>
        <v>5000</v>
      </c>
      <c r="E248" s="48">
        <f t="shared" si="145"/>
        <v>3000</v>
      </c>
      <c r="F248" s="46" t="e">
        <f t="shared" si="108"/>
        <v>#DIV/0!</v>
      </c>
      <c r="G248" s="46">
        <f t="shared" si="109"/>
        <v>60</v>
      </c>
    </row>
    <row r="249" spans="1:7" x14ac:dyDescent="0.2">
      <c r="A249" s="13" t="s">
        <v>67</v>
      </c>
      <c r="B249" s="50"/>
      <c r="C249" s="49">
        <v>5000</v>
      </c>
      <c r="D249" s="49">
        <v>5000</v>
      </c>
      <c r="E249" s="49">
        <v>3000</v>
      </c>
      <c r="F249" s="46" t="e">
        <f t="shared" si="108"/>
        <v>#DIV/0!</v>
      </c>
      <c r="G249" s="46">
        <f t="shared" si="109"/>
        <v>60</v>
      </c>
    </row>
    <row r="250" spans="1:7" ht="13.2" x14ac:dyDescent="0.25">
      <c r="A250" s="3" t="s">
        <v>6</v>
      </c>
      <c r="B250" s="51">
        <f>+B251+B254+B256+B258</f>
        <v>257543</v>
      </c>
      <c r="C250" s="51">
        <f t="shared" ref="C250" si="146">+C251+C254+C256+C258</f>
        <v>225730</v>
      </c>
      <c r="D250" s="51">
        <f t="shared" ref="D250:E250" si="147">+D251+D254+D256+D258</f>
        <v>225730</v>
      </c>
      <c r="E250" s="51">
        <f t="shared" si="147"/>
        <v>210730</v>
      </c>
      <c r="F250" s="46">
        <f t="shared" si="108"/>
        <v>81.823229518954122</v>
      </c>
      <c r="G250" s="46">
        <f t="shared" si="109"/>
        <v>93.354893013777513</v>
      </c>
    </row>
    <row r="251" spans="1:7" x14ac:dyDescent="0.2">
      <c r="A251" s="12" t="s">
        <v>41</v>
      </c>
      <c r="B251" s="48">
        <f>SUM(B252:B253)</f>
        <v>217000</v>
      </c>
      <c r="C251" s="48">
        <f t="shared" ref="C251" si="148">SUM(C252:C253)</f>
        <v>193730</v>
      </c>
      <c r="D251" s="48">
        <f t="shared" ref="D251:E251" si="149">SUM(D252:D253)</f>
        <v>193730</v>
      </c>
      <c r="E251" s="48">
        <f t="shared" si="149"/>
        <v>178730</v>
      </c>
      <c r="F251" s="46">
        <f t="shared" si="108"/>
        <v>82.364055299539174</v>
      </c>
      <c r="G251" s="46">
        <f t="shared" si="109"/>
        <v>92.257265266091977</v>
      </c>
    </row>
    <row r="252" spans="1:7" x14ac:dyDescent="0.2">
      <c r="A252" s="13" t="s">
        <v>42</v>
      </c>
      <c r="B252" s="49">
        <v>217000</v>
      </c>
      <c r="C252" s="49">
        <v>163730</v>
      </c>
      <c r="D252" s="49">
        <v>178730</v>
      </c>
      <c r="E252" s="49">
        <v>178730</v>
      </c>
      <c r="F252" s="46">
        <f t="shared" si="108"/>
        <v>82.364055299539174</v>
      </c>
      <c r="G252" s="46">
        <f t="shared" si="109"/>
        <v>100</v>
      </c>
    </row>
    <row r="253" spans="1:7" x14ac:dyDescent="0.2">
      <c r="A253" s="13" t="s">
        <v>43</v>
      </c>
      <c r="B253" s="49"/>
      <c r="C253" s="49">
        <v>30000</v>
      </c>
      <c r="D253" s="49">
        <v>15000</v>
      </c>
      <c r="E253" s="49"/>
      <c r="F253" s="46" t="e">
        <f t="shared" si="108"/>
        <v>#DIV/0!</v>
      </c>
      <c r="G253" s="46">
        <f t="shared" si="109"/>
        <v>0</v>
      </c>
    </row>
    <row r="254" spans="1:7" x14ac:dyDescent="0.2">
      <c r="A254" s="12" t="s">
        <v>47</v>
      </c>
      <c r="B254" s="48">
        <f>SUM(B255)</f>
        <v>17543</v>
      </c>
      <c r="C254" s="48">
        <f t="shared" ref="C254:E254" si="150">SUM(C255)</f>
        <v>20000</v>
      </c>
      <c r="D254" s="48">
        <f t="shared" si="150"/>
        <v>20000</v>
      </c>
      <c r="E254" s="48">
        <f t="shared" si="150"/>
        <v>20000</v>
      </c>
      <c r="F254" s="46">
        <f t="shared" si="108"/>
        <v>114.00558627372742</v>
      </c>
      <c r="G254" s="46">
        <f t="shared" si="109"/>
        <v>100</v>
      </c>
    </row>
    <row r="255" spans="1:7" x14ac:dyDescent="0.2">
      <c r="A255" s="13" t="s">
        <v>48</v>
      </c>
      <c r="B255" s="49">
        <v>17543</v>
      </c>
      <c r="C255" s="49">
        <v>20000</v>
      </c>
      <c r="D255" s="49">
        <v>20000</v>
      </c>
      <c r="E255" s="49">
        <v>20000</v>
      </c>
      <c r="F255" s="46">
        <f t="shared" si="108"/>
        <v>114.00558627372742</v>
      </c>
      <c r="G255" s="46">
        <f t="shared" si="109"/>
        <v>100</v>
      </c>
    </row>
    <row r="256" spans="1:7" x14ac:dyDescent="0.2">
      <c r="A256" s="12" t="s">
        <v>50</v>
      </c>
      <c r="B256" s="48">
        <f>SUM(B257)</f>
        <v>0</v>
      </c>
      <c r="C256" s="48">
        <f t="shared" ref="C256:E256" si="151">SUM(C257)</f>
        <v>0</v>
      </c>
      <c r="D256" s="48">
        <f t="shared" si="151"/>
        <v>0</v>
      </c>
      <c r="E256" s="48">
        <f t="shared" si="151"/>
        <v>0</v>
      </c>
      <c r="F256" s="46" t="e">
        <f t="shared" si="108"/>
        <v>#DIV/0!</v>
      </c>
      <c r="G256" s="46" t="e">
        <f t="shared" si="109"/>
        <v>#DIV/0!</v>
      </c>
    </row>
    <row r="257" spans="1:9" x14ac:dyDescent="0.2">
      <c r="A257" s="13" t="s">
        <v>52</v>
      </c>
      <c r="B257" s="50"/>
      <c r="C257" s="49"/>
      <c r="D257" s="49"/>
      <c r="E257" s="49"/>
      <c r="F257" s="46" t="e">
        <f t="shared" si="108"/>
        <v>#DIV/0!</v>
      </c>
      <c r="G257" s="46" t="e">
        <f t="shared" si="109"/>
        <v>#DIV/0!</v>
      </c>
    </row>
    <row r="258" spans="1:9" x14ac:dyDescent="0.2">
      <c r="A258" s="12" t="s">
        <v>55</v>
      </c>
      <c r="B258" s="48">
        <f>SUM(B259)</f>
        <v>23000</v>
      </c>
      <c r="C258" s="48">
        <f t="shared" ref="C258:E258" si="152">SUM(C259)</f>
        <v>12000</v>
      </c>
      <c r="D258" s="48">
        <f t="shared" si="152"/>
        <v>12000</v>
      </c>
      <c r="E258" s="48">
        <f t="shared" si="152"/>
        <v>12000</v>
      </c>
      <c r="F258" s="46">
        <f t="shared" si="108"/>
        <v>52.173913043478258</v>
      </c>
      <c r="G258" s="46">
        <f t="shared" si="109"/>
        <v>100</v>
      </c>
    </row>
    <row r="259" spans="1:9" x14ac:dyDescent="0.2">
      <c r="A259" s="13" t="s">
        <v>57</v>
      </c>
      <c r="B259" s="49">
        <v>23000</v>
      </c>
      <c r="C259" s="49">
        <v>12000</v>
      </c>
      <c r="D259" s="49">
        <v>12000</v>
      </c>
      <c r="E259" s="49">
        <v>12000</v>
      </c>
      <c r="F259" s="46">
        <f t="shared" si="108"/>
        <v>52.173913043478258</v>
      </c>
      <c r="G259" s="46">
        <f t="shared" si="109"/>
        <v>100</v>
      </c>
    </row>
    <row r="260" spans="1:9" ht="13.2" x14ac:dyDescent="0.25">
      <c r="A260" s="42" t="s">
        <v>114</v>
      </c>
      <c r="B260" s="51">
        <f>+B261+B264+B266+B268</f>
        <v>298284</v>
      </c>
      <c r="C260" s="51">
        <f t="shared" ref="C260" si="153">+C261+C264+C266+C268</f>
        <v>275327</v>
      </c>
      <c r="D260" s="51">
        <f t="shared" ref="D260:E260" si="154">+D261+D264+D266+D268</f>
        <v>275327</v>
      </c>
      <c r="E260" s="51">
        <f t="shared" si="154"/>
        <v>275327</v>
      </c>
      <c r="F260" s="46">
        <f t="shared" si="108"/>
        <v>92.303643507529728</v>
      </c>
      <c r="G260" s="46">
        <f t="shared" si="109"/>
        <v>100</v>
      </c>
    </row>
    <row r="261" spans="1:9" x14ac:dyDescent="0.2">
      <c r="A261" s="12" t="s">
        <v>41</v>
      </c>
      <c r="B261" s="48">
        <f>SUM(B262:B263)</f>
        <v>298284</v>
      </c>
      <c r="C261" s="48">
        <f t="shared" ref="C261" si="155">SUM(C262:C263)</f>
        <v>275327</v>
      </c>
      <c r="D261" s="48">
        <f t="shared" ref="D261:E261" si="156">SUM(D262:D263)</f>
        <v>275327</v>
      </c>
      <c r="E261" s="48">
        <f t="shared" si="156"/>
        <v>275327</v>
      </c>
      <c r="F261" s="46">
        <f t="shared" si="108"/>
        <v>92.303643507529728</v>
      </c>
      <c r="G261" s="46">
        <f t="shared" si="109"/>
        <v>100</v>
      </c>
    </row>
    <row r="262" spans="1:9" x14ac:dyDescent="0.2">
      <c r="A262" s="13" t="s">
        <v>42</v>
      </c>
      <c r="B262" s="49">
        <v>258284</v>
      </c>
      <c r="C262" s="49">
        <v>125327</v>
      </c>
      <c r="D262" s="49">
        <v>125327</v>
      </c>
      <c r="E262" s="49">
        <v>125327</v>
      </c>
      <c r="F262" s="46">
        <f t="shared" si="108"/>
        <v>48.522943736352232</v>
      </c>
      <c r="G262" s="46">
        <f t="shared" si="109"/>
        <v>100</v>
      </c>
    </row>
    <row r="263" spans="1:9" x14ac:dyDescent="0.2">
      <c r="A263" s="13" t="s">
        <v>43</v>
      </c>
      <c r="B263" s="49">
        <v>40000</v>
      </c>
      <c r="C263" s="49">
        <v>150000</v>
      </c>
      <c r="D263" s="49">
        <v>150000</v>
      </c>
      <c r="E263" s="49">
        <v>150000</v>
      </c>
      <c r="F263" s="46">
        <f t="shared" si="108"/>
        <v>375</v>
      </c>
      <c r="G263" s="46">
        <f t="shared" si="109"/>
        <v>100</v>
      </c>
      <c r="H263" s="14"/>
      <c r="I263" s="14"/>
    </row>
    <row r="264" spans="1:9" x14ac:dyDescent="0.2">
      <c r="A264" s="12" t="s">
        <v>47</v>
      </c>
      <c r="B264" s="48">
        <f>SUM(B265)</f>
        <v>0</v>
      </c>
      <c r="C264" s="48">
        <f t="shared" ref="C264:E264" si="157">SUM(C265)</f>
        <v>0</v>
      </c>
      <c r="D264" s="48">
        <f t="shared" si="157"/>
        <v>0</v>
      </c>
      <c r="E264" s="48">
        <f t="shared" si="157"/>
        <v>0</v>
      </c>
      <c r="F264" s="46" t="e">
        <f t="shared" si="108"/>
        <v>#DIV/0!</v>
      </c>
      <c r="G264" s="46" t="e">
        <f t="shared" si="109"/>
        <v>#DIV/0!</v>
      </c>
    </row>
    <row r="265" spans="1:9" x14ac:dyDescent="0.2">
      <c r="A265" s="13" t="s">
        <v>48</v>
      </c>
      <c r="B265" s="50"/>
      <c r="C265" s="50"/>
      <c r="D265" s="50"/>
      <c r="E265" s="50"/>
      <c r="F265" s="46" t="e">
        <f t="shared" ref="F265:F328" si="158">+E265/B265*100</f>
        <v>#DIV/0!</v>
      </c>
      <c r="G265" s="46" t="e">
        <f t="shared" ref="G265:G328" si="159">+E265/D265*100</f>
        <v>#DIV/0!</v>
      </c>
    </row>
    <row r="266" spans="1:9" x14ac:dyDescent="0.2">
      <c r="A266" s="12" t="s">
        <v>55</v>
      </c>
      <c r="B266" s="48">
        <f>SUM(B267)</f>
        <v>0</v>
      </c>
      <c r="C266" s="48">
        <f t="shared" ref="C266:E266" si="160">SUM(C267)</f>
        <v>0</v>
      </c>
      <c r="D266" s="48">
        <f t="shared" si="160"/>
        <v>0</v>
      </c>
      <c r="E266" s="48">
        <f t="shared" si="160"/>
        <v>0</v>
      </c>
      <c r="F266" s="46" t="e">
        <f t="shared" si="158"/>
        <v>#DIV/0!</v>
      </c>
      <c r="G266" s="46" t="e">
        <f t="shared" si="159"/>
        <v>#DIV/0!</v>
      </c>
    </row>
    <row r="267" spans="1:9" x14ac:dyDescent="0.2">
      <c r="A267" s="13" t="s">
        <v>57</v>
      </c>
      <c r="B267" s="50"/>
      <c r="C267" s="50"/>
      <c r="D267" s="50"/>
      <c r="E267" s="50"/>
      <c r="F267" s="46" t="e">
        <f t="shared" si="158"/>
        <v>#DIV/0!</v>
      </c>
      <c r="G267" s="46" t="e">
        <f t="shared" si="159"/>
        <v>#DIV/0!</v>
      </c>
    </row>
    <row r="268" spans="1:9" x14ac:dyDescent="0.2">
      <c r="A268" s="12" t="s">
        <v>62</v>
      </c>
      <c r="B268" s="48">
        <f>SUM(B269)</f>
        <v>0</v>
      </c>
      <c r="C268" s="48">
        <f t="shared" ref="C268:E268" si="161">SUM(C269)</f>
        <v>0</v>
      </c>
      <c r="D268" s="48">
        <f t="shared" si="161"/>
        <v>0</v>
      </c>
      <c r="E268" s="48">
        <f t="shared" si="161"/>
        <v>0</v>
      </c>
      <c r="F268" s="46" t="e">
        <f t="shared" si="158"/>
        <v>#DIV/0!</v>
      </c>
      <c r="G268" s="46" t="e">
        <f t="shared" si="159"/>
        <v>#DIV/0!</v>
      </c>
    </row>
    <row r="269" spans="1:9" x14ac:dyDescent="0.2">
      <c r="A269" s="13" t="s">
        <v>69</v>
      </c>
      <c r="B269" s="50"/>
      <c r="C269" s="50"/>
      <c r="D269" s="50"/>
      <c r="E269" s="50"/>
      <c r="F269" s="46" t="e">
        <f t="shared" si="158"/>
        <v>#DIV/0!</v>
      </c>
      <c r="G269" s="46" t="e">
        <f t="shared" si="159"/>
        <v>#DIV/0!</v>
      </c>
    </row>
    <row r="270" spans="1:9" ht="13.2" x14ac:dyDescent="0.25">
      <c r="A270" s="3" t="s">
        <v>7</v>
      </c>
      <c r="B270" s="51">
        <f>+B271+B273+B275+B278</f>
        <v>160000</v>
      </c>
      <c r="C270" s="51">
        <f t="shared" ref="C270" si="162">+C271+C273+C275+C278</f>
        <v>160000</v>
      </c>
      <c r="D270" s="51">
        <f t="shared" ref="D270:E270" si="163">+D271+D273+D275+D278</f>
        <v>160000</v>
      </c>
      <c r="E270" s="51">
        <f t="shared" si="163"/>
        <v>160000</v>
      </c>
      <c r="F270" s="46">
        <f t="shared" si="158"/>
        <v>100</v>
      </c>
      <c r="G270" s="46">
        <f t="shared" si="159"/>
        <v>100</v>
      </c>
    </row>
    <row r="271" spans="1:9" x14ac:dyDescent="0.2">
      <c r="A271" s="12" t="s">
        <v>41</v>
      </c>
      <c r="B271" s="48">
        <f>SUM(B272)</f>
        <v>82000</v>
      </c>
      <c r="C271" s="48">
        <f t="shared" ref="C271:E271" si="164">SUM(C272)</f>
        <v>82000</v>
      </c>
      <c r="D271" s="48">
        <f t="shared" si="164"/>
        <v>82000</v>
      </c>
      <c r="E271" s="48">
        <f t="shared" si="164"/>
        <v>82000</v>
      </c>
      <c r="F271" s="46">
        <f t="shared" si="158"/>
        <v>100</v>
      </c>
      <c r="G271" s="46">
        <f t="shared" si="159"/>
        <v>100</v>
      </c>
    </row>
    <row r="272" spans="1:9" x14ac:dyDescent="0.2">
      <c r="A272" s="13" t="s">
        <v>42</v>
      </c>
      <c r="B272" s="49">
        <v>82000</v>
      </c>
      <c r="C272" s="49">
        <v>82000</v>
      </c>
      <c r="D272" s="49">
        <v>82000</v>
      </c>
      <c r="E272" s="49">
        <v>82000</v>
      </c>
      <c r="F272" s="46">
        <f t="shared" si="158"/>
        <v>100</v>
      </c>
      <c r="G272" s="46">
        <f t="shared" si="159"/>
        <v>100</v>
      </c>
    </row>
    <row r="273" spans="1:7" x14ac:dyDescent="0.2">
      <c r="A273" s="12" t="s">
        <v>47</v>
      </c>
      <c r="B273" s="48">
        <f>SUM(B274)</f>
        <v>8000</v>
      </c>
      <c r="C273" s="48">
        <f t="shared" ref="C273:E273" si="165">SUM(C274)</f>
        <v>8000</v>
      </c>
      <c r="D273" s="48">
        <f t="shared" si="165"/>
        <v>8000</v>
      </c>
      <c r="E273" s="48">
        <f t="shared" si="165"/>
        <v>8000</v>
      </c>
      <c r="F273" s="46">
        <f t="shared" si="158"/>
        <v>100</v>
      </c>
      <c r="G273" s="46">
        <f t="shared" si="159"/>
        <v>100</v>
      </c>
    </row>
    <row r="274" spans="1:7" x14ac:dyDescent="0.2">
      <c r="A274" s="13" t="s">
        <v>48</v>
      </c>
      <c r="B274" s="49">
        <v>8000</v>
      </c>
      <c r="C274" s="49">
        <v>8000</v>
      </c>
      <c r="D274" s="49">
        <v>8000</v>
      </c>
      <c r="E274" s="49">
        <v>8000</v>
      </c>
      <c r="F274" s="46">
        <f t="shared" si="158"/>
        <v>100</v>
      </c>
      <c r="G274" s="46">
        <f t="shared" si="159"/>
        <v>100</v>
      </c>
    </row>
    <row r="275" spans="1:7" x14ac:dyDescent="0.2">
      <c r="A275" s="12" t="s">
        <v>55</v>
      </c>
      <c r="B275" s="48">
        <f>SUM(B276:B277)</f>
        <v>70000</v>
      </c>
      <c r="C275" s="48">
        <f t="shared" ref="C275" si="166">SUM(C276:C277)</f>
        <v>70000</v>
      </c>
      <c r="D275" s="48">
        <f t="shared" ref="D275:E275" si="167">SUM(D276:D277)</f>
        <v>70000</v>
      </c>
      <c r="E275" s="48">
        <f t="shared" si="167"/>
        <v>70000</v>
      </c>
      <c r="F275" s="46">
        <f t="shared" si="158"/>
        <v>100</v>
      </c>
      <c r="G275" s="46">
        <f t="shared" si="159"/>
        <v>100</v>
      </c>
    </row>
    <row r="276" spans="1:7" x14ac:dyDescent="0.2">
      <c r="A276" s="13" t="s">
        <v>57</v>
      </c>
      <c r="B276" s="49">
        <v>55000</v>
      </c>
      <c r="C276" s="49">
        <v>45000</v>
      </c>
      <c r="D276" s="49">
        <v>45000</v>
      </c>
      <c r="E276" s="49">
        <v>45000</v>
      </c>
      <c r="F276" s="46">
        <f t="shared" si="158"/>
        <v>81.818181818181827</v>
      </c>
      <c r="G276" s="46">
        <f t="shared" si="159"/>
        <v>100</v>
      </c>
    </row>
    <row r="277" spans="1:7" x14ac:dyDescent="0.2">
      <c r="A277" s="13" t="s">
        <v>58</v>
      </c>
      <c r="B277" s="49">
        <v>15000</v>
      </c>
      <c r="C277" s="49">
        <v>25000</v>
      </c>
      <c r="D277" s="49">
        <v>25000</v>
      </c>
      <c r="E277" s="49">
        <v>25000</v>
      </c>
      <c r="F277" s="46">
        <f t="shared" si="158"/>
        <v>166.66666666666669</v>
      </c>
      <c r="G277" s="46">
        <f t="shared" si="159"/>
        <v>100</v>
      </c>
    </row>
    <row r="278" spans="1:7" x14ac:dyDescent="0.2">
      <c r="A278" s="12" t="s">
        <v>62</v>
      </c>
      <c r="B278" s="48">
        <f>SUM(B279)</f>
        <v>0</v>
      </c>
      <c r="C278" s="48">
        <f t="shared" ref="C278:E278" si="168">SUM(C279)</f>
        <v>0</v>
      </c>
      <c r="D278" s="48">
        <f t="shared" si="168"/>
        <v>0</v>
      </c>
      <c r="E278" s="48">
        <f t="shared" si="168"/>
        <v>0</v>
      </c>
      <c r="F278" s="46" t="e">
        <f t="shared" si="158"/>
        <v>#DIV/0!</v>
      </c>
      <c r="G278" s="46" t="e">
        <f t="shared" si="159"/>
        <v>#DIV/0!</v>
      </c>
    </row>
    <row r="279" spans="1:7" x14ac:dyDescent="0.2">
      <c r="A279" s="13" t="s">
        <v>67</v>
      </c>
      <c r="B279" s="50"/>
      <c r="C279" s="50"/>
      <c r="D279" s="50"/>
      <c r="E279" s="50"/>
      <c r="F279" s="46" t="e">
        <f t="shared" si="158"/>
        <v>#DIV/0!</v>
      </c>
      <c r="G279" s="46" t="e">
        <f t="shared" si="159"/>
        <v>#DIV/0!</v>
      </c>
    </row>
    <row r="280" spans="1:7" ht="13.2" x14ac:dyDescent="0.25">
      <c r="A280" s="1" t="s">
        <v>106</v>
      </c>
      <c r="B280" s="47">
        <f>B281+B324</f>
        <v>2958316.9200000004</v>
      </c>
      <c r="C280" s="47">
        <f t="shared" ref="C280" si="169">C281+C324</f>
        <v>8271360</v>
      </c>
      <c r="D280" s="47">
        <f t="shared" ref="D280:E280" si="170">D281+D324</f>
        <v>8491860</v>
      </c>
      <c r="E280" s="47">
        <f t="shared" si="170"/>
        <v>8327573.3699999992</v>
      </c>
      <c r="F280" s="46">
        <f t="shared" si="158"/>
        <v>281.49699965208589</v>
      </c>
      <c r="G280" s="46">
        <f t="shared" si="159"/>
        <v>98.065363418614993</v>
      </c>
    </row>
    <row r="281" spans="1:7" ht="13.2" x14ac:dyDescent="0.25">
      <c r="A281" s="1" t="s">
        <v>14</v>
      </c>
      <c r="B281" s="47">
        <f>+B282+B296+B310+B314+B319</f>
        <v>2798316.9200000004</v>
      </c>
      <c r="C281" s="47">
        <f t="shared" ref="C281" si="171">+C282+C296+C310+C314+C319</f>
        <v>2671360</v>
      </c>
      <c r="D281" s="47">
        <f t="shared" ref="D281:E281" si="172">+D282+D296+D310+D314+D319</f>
        <v>2891860</v>
      </c>
      <c r="E281" s="47">
        <f t="shared" si="172"/>
        <v>2727573.3699999996</v>
      </c>
      <c r="F281" s="46">
        <f t="shared" si="158"/>
        <v>97.471925016984827</v>
      </c>
      <c r="G281" s="46">
        <f t="shared" si="159"/>
        <v>94.318997807639363</v>
      </c>
    </row>
    <row r="282" spans="1:7" ht="13.2" x14ac:dyDescent="0.25">
      <c r="A282" s="2" t="s">
        <v>4</v>
      </c>
      <c r="B282" s="47">
        <f>+B283+B286+B289</f>
        <v>510508.53</v>
      </c>
      <c r="C282" s="47">
        <f t="shared" ref="C282" si="173">+C283+C286+C289</f>
        <v>535160</v>
      </c>
      <c r="D282" s="47">
        <f t="shared" ref="D282:E282" si="174">+D283+D286+D289</f>
        <v>755660</v>
      </c>
      <c r="E282" s="47">
        <f t="shared" si="174"/>
        <v>596746.22</v>
      </c>
      <c r="F282" s="46">
        <f t="shared" si="158"/>
        <v>116.89250716339646</v>
      </c>
      <c r="G282" s="46">
        <f t="shared" si="159"/>
        <v>78.970200883995446</v>
      </c>
    </row>
    <row r="283" spans="1:7" x14ac:dyDescent="0.2">
      <c r="A283" s="12" t="s">
        <v>55</v>
      </c>
      <c r="B283" s="48">
        <f>SUM(B284:B285)</f>
        <v>66650.97</v>
      </c>
      <c r="C283" s="48">
        <f t="shared" ref="C283" si="175">SUM(C284:C285)</f>
        <v>166000</v>
      </c>
      <c r="D283" s="48">
        <f t="shared" ref="D283:E283" si="176">SUM(D284:D285)</f>
        <v>260500</v>
      </c>
      <c r="E283" s="48">
        <f t="shared" si="176"/>
        <v>192210.57</v>
      </c>
      <c r="F283" s="46">
        <f t="shared" si="158"/>
        <v>288.38375495510417</v>
      </c>
      <c r="G283" s="46">
        <f t="shared" si="159"/>
        <v>73.785247600767761</v>
      </c>
    </row>
    <row r="284" spans="1:7" x14ac:dyDescent="0.2">
      <c r="A284" s="13" t="s">
        <v>59</v>
      </c>
      <c r="B284" s="49">
        <v>6237.83</v>
      </c>
      <c r="C284" s="49">
        <v>146000</v>
      </c>
      <c r="D284" s="49">
        <v>210000</v>
      </c>
      <c r="E284" s="49">
        <v>172210.57</v>
      </c>
      <c r="F284" s="46">
        <f t="shared" si="158"/>
        <v>2760.7448423570377</v>
      </c>
      <c r="G284" s="46">
        <f t="shared" si="159"/>
        <v>82.00503333333333</v>
      </c>
    </row>
    <row r="285" spans="1:7" x14ac:dyDescent="0.2">
      <c r="A285" s="13" t="s">
        <v>60</v>
      </c>
      <c r="B285" s="49">
        <v>60413.14</v>
      </c>
      <c r="C285" s="49">
        <v>20000</v>
      </c>
      <c r="D285" s="49">
        <v>50500</v>
      </c>
      <c r="E285" s="49">
        <v>20000</v>
      </c>
      <c r="F285" s="46">
        <f t="shared" si="158"/>
        <v>33.105380716844053</v>
      </c>
      <c r="G285" s="46">
        <f t="shared" si="159"/>
        <v>39.603960396039604</v>
      </c>
    </row>
    <row r="286" spans="1:7" x14ac:dyDescent="0.2">
      <c r="A286" s="12" t="s">
        <v>62</v>
      </c>
      <c r="B286" s="48">
        <f>SUM(B287:B288)</f>
        <v>302084.83</v>
      </c>
      <c r="C286" s="48">
        <f t="shared" ref="C286" si="177">SUM(C287:C288)</f>
        <v>263374</v>
      </c>
      <c r="D286" s="48">
        <f t="shared" ref="D286:E286" si="178">SUM(D287:D288)</f>
        <v>399374</v>
      </c>
      <c r="E286" s="48">
        <f t="shared" si="178"/>
        <v>342261.69</v>
      </c>
      <c r="F286" s="46">
        <f t="shared" si="158"/>
        <v>113.29986017503759</v>
      </c>
      <c r="G286" s="46">
        <f t="shared" si="159"/>
        <v>85.699542283673949</v>
      </c>
    </row>
    <row r="287" spans="1:7" x14ac:dyDescent="0.2">
      <c r="A287" s="13" t="s">
        <v>64</v>
      </c>
      <c r="B287" s="49">
        <v>245410.23</v>
      </c>
      <c r="C287" s="49">
        <v>182374</v>
      </c>
      <c r="D287" s="49">
        <v>348374</v>
      </c>
      <c r="E287" s="49">
        <v>298257.09000000003</v>
      </c>
      <c r="F287" s="46">
        <f t="shared" si="158"/>
        <v>121.53409008255281</v>
      </c>
      <c r="G287" s="46">
        <f t="shared" si="159"/>
        <v>85.614049842984841</v>
      </c>
    </row>
    <row r="288" spans="1:7" x14ac:dyDescent="0.2">
      <c r="A288" s="13" t="s">
        <v>70</v>
      </c>
      <c r="B288" s="49">
        <v>56674.6</v>
      </c>
      <c r="C288" s="49">
        <v>81000</v>
      </c>
      <c r="D288" s="49">
        <v>51000</v>
      </c>
      <c r="E288" s="49">
        <v>44004.6</v>
      </c>
      <c r="F288" s="46">
        <f t="shared" si="158"/>
        <v>77.644306267710746</v>
      </c>
      <c r="G288" s="46">
        <f t="shared" si="159"/>
        <v>86.283529411764704</v>
      </c>
    </row>
    <row r="289" spans="1:7" x14ac:dyDescent="0.2">
      <c r="A289" s="12" t="s">
        <v>86</v>
      </c>
      <c r="B289" s="48">
        <f>SUM(B290:B295)</f>
        <v>141772.73000000001</v>
      </c>
      <c r="C289" s="48">
        <f t="shared" ref="C289" si="179">SUM(C290:C295)</f>
        <v>105786</v>
      </c>
      <c r="D289" s="48">
        <f t="shared" ref="D289:E289" si="180">SUM(D290:D295)</f>
        <v>95786</v>
      </c>
      <c r="E289" s="48">
        <f t="shared" si="180"/>
        <v>62273.96</v>
      </c>
      <c r="F289" s="46">
        <f t="shared" si="158"/>
        <v>43.925203387139398</v>
      </c>
      <c r="G289" s="46">
        <f t="shared" si="159"/>
        <v>65.013634560374172</v>
      </c>
    </row>
    <row r="290" spans="1:7" x14ac:dyDescent="0.2">
      <c r="A290" s="13" t="s">
        <v>87</v>
      </c>
      <c r="B290" s="49">
        <v>40340.379999999997</v>
      </c>
      <c r="C290" s="49">
        <v>37305</v>
      </c>
      <c r="D290" s="49">
        <v>32305</v>
      </c>
      <c r="E290" s="49">
        <v>22383.31</v>
      </c>
      <c r="F290" s="46">
        <f t="shared" si="158"/>
        <v>55.48611589677639</v>
      </c>
      <c r="G290" s="46">
        <f t="shared" si="159"/>
        <v>69.287447763504105</v>
      </c>
    </row>
    <row r="291" spans="1:7" x14ac:dyDescent="0.2">
      <c r="A291" s="13" t="s">
        <v>88</v>
      </c>
      <c r="B291" s="49">
        <v>64812.5</v>
      </c>
      <c r="C291" s="49">
        <v>21</v>
      </c>
      <c r="D291" s="49">
        <v>5021</v>
      </c>
      <c r="E291" s="49">
        <v>3621</v>
      </c>
      <c r="F291" s="46">
        <f t="shared" si="158"/>
        <v>5.5868852459016392</v>
      </c>
      <c r="G291" s="46">
        <f t="shared" si="159"/>
        <v>72.117108145787682</v>
      </c>
    </row>
    <row r="292" spans="1:7" x14ac:dyDescent="0.2">
      <c r="A292" s="13" t="s">
        <v>89</v>
      </c>
      <c r="B292" s="49">
        <v>14197.5</v>
      </c>
      <c r="C292" s="49">
        <v>9975</v>
      </c>
      <c r="D292" s="49">
        <v>9975</v>
      </c>
      <c r="E292" s="49">
        <v>6801.25</v>
      </c>
      <c r="F292" s="46">
        <f t="shared" si="158"/>
        <v>47.9045606620884</v>
      </c>
      <c r="G292" s="46">
        <f t="shared" si="159"/>
        <v>68.182957393483719</v>
      </c>
    </row>
    <row r="293" spans="1:7" x14ac:dyDescent="0.2">
      <c r="A293" s="13" t="s">
        <v>90</v>
      </c>
      <c r="B293" s="50"/>
      <c r="C293" s="49">
        <v>36410</v>
      </c>
      <c r="D293" s="49">
        <v>36410</v>
      </c>
      <c r="E293" s="49">
        <v>21191.25</v>
      </c>
      <c r="F293" s="46" t="e">
        <f t="shared" si="158"/>
        <v>#DIV/0!</v>
      </c>
      <c r="G293" s="46">
        <f t="shared" si="159"/>
        <v>58.201730293875308</v>
      </c>
    </row>
    <row r="294" spans="1:7" x14ac:dyDescent="0.2">
      <c r="A294" s="13" t="s">
        <v>110</v>
      </c>
      <c r="B294" s="50"/>
      <c r="C294" s="49">
        <v>1000</v>
      </c>
      <c r="D294" s="49">
        <v>1000</v>
      </c>
      <c r="E294" s="49"/>
      <c r="F294" s="46" t="e">
        <f t="shared" si="158"/>
        <v>#DIV/0!</v>
      </c>
      <c r="G294" s="46">
        <f t="shared" si="159"/>
        <v>0</v>
      </c>
    </row>
    <row r="295" spans="1:7" x14ac:dyDescent="0.2">
      <c r="A295" s="13" t="s">
        <v>91</v>
      </c>
      <c r="B295" s="49">
        <v>22422.35</v>
      </c>
      <c r="C295" s="49">
        <v>21075</v>
      </c>
      <c r="D295" s="49">
        <v>11075</v>
      </c>
      <c r="E295" s="49">
        <v>8277.15</v>
      </c>
      <c r="F295" s="46">
        <f t="shared" si="158"/>
        <v>36.914730168782491</v>
      </c>
      <c r="G295" s="46">
        <f t="shared" si="159"/>
        <v>74.737246049661394</v>
      </c>
    </row>
    <row r="296" spans="1:7" ht="24" x14ac:dyDescent="0.25">
      <c r="A296" s="3" t="s">
        <v>15</v>
      </c>
      <c r="B296" s="51">
        <f>+B297+B301+B304</f>
        <v>1899999.25</v>
      </c>
      <c r="C296" s="51">
        <f t="shared" ref="C296" si="181">+C297+C301+C304</f>
        <v>1900000</v>
      </c>
      <c r="D296" s="51">
        <f t="shared" ref="D296:E296" si="182">+D297+D301+D304</f>
        <v>1900000</v>
      </c>
      <c r="E296" s="51">
        <f t="shared" si="182"/>
        <v>1898241.33</v>
      </c>
      <c r="F296" s="46">
        <f t="shared" si="158"/>
        <v>99.907477858214946</v>
      </c>
      <c r="G296" s="46">
        <f t="shared" si="159"/>
        <v>99.907438421052632</v>
      </c>
    </row>
    <row r="297" spans="1:7" x14ac:dyDescent="0.2">
      <c r="A297" s="12" t="s">
        <v>55</v>
      </c>
      <c r="B297" s="48">
        <f>SUM(B298:B300)</f>
        <v>505000</v>
      </c>
      <c r="C297" s="48">
        <f t="shared" ref="C297" si="183">SUM(C298:C300)</f>
        <v>369235</v>
      </c>
      <c r="D297" s="48">
        <f t="shared" ref="D297:E297" si="184">SUM(D298:D300)</f>
        <v>369235</v>
      </c>
      <c r="E297" s="48">
        <f t="shared" si="184"/>
        <v>369235</v>
      </c>
      <c r="F297" s="46">
        <f t="shared" si="158"/>
        <v>73.115841584158417</v>
      </c>
      <c r="G297" s="46">
        <f t="shared" si="159"/>
        <v>100</v>
      </c>
    </row>
    <row r="298" spans="1:7" x14ac:dyDescent="0.2">
      <c r="A298" s="13" t="s">
        <v>59</v>
      </c>
      <c r="B298" s="49">
        <v>185000</v>
      </c>
      <c r="C298" s="49">
        <v>70000</v>
      </c>
      <c r="D298" s="49">
        <v>70000</v>
      </c>
      <c r="E298" s="49">
        <v>70000</v>
      </c>
      <c r="F298" s="46">
        <f t="shared" si="158"/>
        <v>37.837837837837839</v>
      </c>
      <c r="G298" s="46">
        <f t="shared" si="159"/>
        <v>100</v>
      </c>
    </row>
    <row r="299" spans="1:7" x14ac:dyDescent="0.2">
      <c r="A299" s="13" t="s">
        <v>60</v>
      </c>
      <c r="B299" s="49">
        <v>135000</v>
      </c>
      <c r="C299" s="49">
        <v>85000</v>
      </c>
      <c r="D299" s="49">
        <v>85000</v>
      </c>
      <c r="E299" s="49">
        <v>85000</v>
      </c>
      <c r="F299" s="46">
        <f t="shared" si="158"/>
        <v>62.962962962962962</v>
      </c>
      <c r="G299" s="46">
        <f t="shared" si="159"/>
        <v>100</v>
      </c>
    </row>
    <row r="300" spans="1:7" x14ac:dyDescent="0.2">
      <c r="A300" s="13" t="s">
        <v>61</v>
      </c>
      <c r="B300" s="49">
        <v>185000</v>
      </c>
      <c r="C300" s="49">
        <v>214235</v>
      </c>
      <c r="D300" s="49">
        <v>214235</v>
      </c>
      <c r="E300" s="49">
        <v>214235</v>
      </c>
      <c r="F300" s="46">
        <f t="shared" si="158"/>
        <v>115.8027027027027</v>
      </c>
      <c r="G300" s="46">
        <f t="shared" si="159"/>
        <v>100</v>
      </c>
    </row>
    <row r="301" spans="1:7" x14ac:dyDescent="0.2">
      <c r="A301" s="12" t="s">
        <v>62</v>
      </c>
      <c r="B301" s="48">
        <f>SUM(B302:B303)</f>
        <v>604000</v>
      </c>
      <c r="C301" s="48">
        <f t="shared" ref="C301" si="185">SUM(C302:C303)</f>
        <v>862051</v>
      </c>
      <c r="D301" s="48">
        <f t="shared" ref="D301:E301" si="186">SUM(D302:D303)</f>
        <v>862051</v>
      </c>
      <c r="E301" s="48">
        <f t="shared" si="186"/>
        <v>862051</v>
      </c>
      <c r="F301" s="46">
        <f t="shared" si="158"/>
        <v>142.72367549668874</v>
      </c>
      <c r="G301" s="46">
        <f t="shared" si="159"/>
        <v>100</v>
      </c>
    </row>
    <row r="302" spans="1:7" x14ac:dyDescent="0.2">
      <c r="A302" s="13" t="s">
        <v>64</v>
      </c>
      <c r="B302" s="49">
        <v>383400</v>
      </c>
      <c r="C302" s="49">
        <v>642051</v>
      </c>
      <c r="D302" s="49">
        <v>642051</v>
      </c>
      <c r="E302" s="49">
        <v>642051</v>
      </c>
      <c r="F302" s="46">
        <f t="shared" si="158"/>
        <v>167.46244131455398</v>
      </c>
      <c r="G302" s="46">
        <f t="shared" si="159"/>
        <v>100</v>
      </c>
    </row>
    <row r="303" spans="1:7" x14ac:dyDescent="0.2">
      <c r="A303" s="13" t="s">
        <v>70</v>
      </c>
      <c r="B303" s="49">
        <v>220600</v>
      </c>
      <c r="C303" s="49">
        <v>220000</v>
      </c>
      <c r="D303" s="49">
        <v>220000</v>
      </c>
      <c r="E303" s="49">
        <v>220000</v>
      </c>
      <c r="F303" s="46">
        <f t="shared" si="158"/>
        <v>99.728014505893015</v>
      </c>
      <c r="G303" s="46">
        <f t="shared" si="159"/>
        <v>100</v>
      </c>
    </row>
    <row r="304" spans="1:7" x14ac:dyDescent="0.2">
      <c r="A304" s="12" t="s">
        <v>86</v>
      </c>
      <c r="B304" s="48">
        <f>SUM(B305:B309)</f>
        <v>790999.25</v>
      </c>
      <c r="C304" s="48">
        <f t="shared" ref="C304" si="187">SUM(C305:C309)</f>
        <v>668714</v>
      </c>
      <c r="D304" s="48">
        <f t="shared" ref="D304:E304" si="188">SUM(D305:D309)</f>
        <v>668714</v>
      </c>
      <c r="E304" s="48">
        <f t="shared" si="188"/>
        <v>666955.33000000007</v>
      </c>
      <c r="F304" s="46">
        <f t="shared" si="158"/>
        <v>84.31807362649208</v>
      </c>
      <c r="G304" s="46">
        <f t="shared" si="159"/>
        <v>99.737007151039165</v>
      </c>
    </row>
    <row r="305" spans="1:7" x14ac:dyDescent="0.2">
      <c r="A305" s="13" t="s">
        <v>87</v>
      </c>
      <c r="B305" s="49">
        <v>78886.5</v>
      </c>
      <c r="C305" s="49">
        <v>137495</v>
      </c>
      <c r="D305" s="49">
        <v>137495</v>
      </c>
      <c r="E305" s="49">
        <v>137495</v>
      </c>
      <c r="F305" s="46">
        <f t="shared" si="158"/>
        <v>174.29471455825777</v>
      </c>
      <c r="G305" s="46">
        <f t="shared" si="159"/>
        <v>100</v>
      </c>
    </row>
    <row r="306" spans="1:7" x14ac:dyDescent="0.2">
      <c r="A306" s="13" t="s">
        <v>88</v>
      </c>
      <c r="B306" s="49">
        <v>74836.5</v>
      </c>
      <c r="C306" s="49">
        <v>2479</v>
      </c>
      <c r="D306" s="49">
        <v>2479</v>
      </c>
      <c r="E306" s="49">
        <v>2479</v>
      </c>
      <c r="F306" s="46">
        <f t="shared" si="158"/>
        <v>3.3125547025849689</v>
      </c>
      <c r="G306" s="46">
        <f t="shared" si="159"/>
        <v>100</v>
      </c>
    </row>
    <row r="307" spans="1:7" x14ac:dyDescent="0.2">
      <c r="A307" s="13" t="s">
        <v>89</v>
      </c>
      <c r="B307" s="50"/>
      <c r="C307" s="49">
        <v>18025</v>
      </c>
      <c r="D307" s="49">
        <v>18025</v>
      </c>
      <c r="E307" s="49">
        <v>18025</v>
      </c>
      <c r="F307" s="46" t="e">
        <f t="shared" si="158"/>
        <v>#DIV/0!</v>
      </c>
      <c r="G307" s="46">
        <f t="shared" si="159"/>
        <v>100</v>
      </c>
    </row>
    <row r="308" spans="1:7" x14ac:dyDescent="0.2">
      <c r="A308" s="13" t="s">
        <v>90</v>
      </c>
      <c r="B308" s="49">
        <v>619500</v>
      </c>
      <c r="C308" s="49">
        <v>470590</v>
      </c>
      <c r="D308" s="49">
        <v>470590</v>
      </c>
      <c r="E308" s="49">
        <v>468831.33</v>
      </c>
      <c r="F308" s="46">
        <f t="shared" si="158"/>
        <v>75.678987893462462</v>
      </c>
      <c r="G308" s="46">
        <f t="shared" si="159"/>
        <v>99.626284026434902</v>
      </c>
    </row>
    <row r="309" spans="1:7" x14ac:dyDescent="0.2">
      <c r="A309" s="13" t="s">
        <v>91</v>
      </c>
      <c r="B309" s="49">
        <v>17776.25</v>
      </c>
      <c r="C309" s="49">
        <v>40125</v>
      </c>
      <c r="D309" s="49">
        <v>40125</v>
      </c>
      <c r="E309" s="49">
        <v>40125</v>
      </c>
      <c r="F309" s="46">
        <f t="shared" si="158"/>
        <v>225.72252302932284</v>
      </c>
      <c r="G309" s="46">
        <f t="shared" si="159"/>
        <v>100</v>
      </c>
    </row>
    <row r="310" spans="1:7" ht="13.2" x14ac:dyDescent="0.25">
      <c r="A310" s="3" t="s">
        <v>7</v>
      </c>
      <c r="B310" s="51">
        <f>+B311</f>
        <v>19984.060000000001</v>
      </c>
      <c r="C310" s="51">
        <f t="shared" ref="C310:E310" si="189">+C311</f>
        <v>0</v>
      </c>
      <c r="D310" s="51">
        <f t="shared" si="189"/>
        <v>0</v>
      </c>
      <c r="E310" s="51">
        <f t="shared" si="189"/>
        <v>0</v>
      </c>
      <c r="F310" s="46">
        <f t="shared" si="158"/>
        <v>0</v>
      </c>
      <c r="G310" s="46" t="e">
        <f t="shared" si="159"/>
        <v>#DIV/0!</v>
      </c>
    </row>
    <row r="311" spans="1:7" x14ac:dyDescent="0.2">
      <c r="A311" s="12" t="s">
        <v>86</v>
      </c>
      <c r="B311" s="48">
        <f>SUM(B312:B313)</f>
        <v>19984.060000000001</v>
      </c>
      <c r="C311" s="48">
        <f t="shared" ref="C311" si="190">SUM(C312:C313)</f>
        <v>0</v>
      </c>
      <c r="D311" s="48">
        <f t="shared" ref="D311:E311" si="191">SUM(D312:D313)</f>
        <v>0</v>
      </c>
      <c r="E311" s="48">
        <f t="shared" si="191"/>
        <v>0</v>
      </c>
      <c r="F311" s="46">
        <f t="shared" si="158"/>
        <v>0</v>
      </c>
      <c r="G311" s="46" t="e">
        <f t="shared" si="159"/>
        <v>#DIV/0!</v>
      </c>
    </row>
    <row r="312" spans="1:7" x14ac:dyDescent="0.2">
      <c r="A312" s="13" t="s">
        <v>87</v>
      </c>
      <c r="B312" s="49">
        <v>19984.060000000001</v>
      </c>
      <c r="C312" s="50"/>
      <c r="D312" s="50"/>
      <c r="E312" s="50"/>
      <c r="F312" s="46">
        <f t="shared" si="158"/>
        <v>0</v>
      </c>
      <c r="G312" s="46" t="e">
        <f t="shared" si="159"/>
        <v>#DIV/0!</v>
      </c>
    </row>
    <row r="313" spans="1:7" x14ac:dyDescent="0.2">
      <c r="A313" s="13" t="s">
        <v>90</v>
      </c>
      <c r="B313" s="50"/>
      <c r="C313" s="50"/>
      <c r="D313" s="50"/>
      <c r="E313" s="50"/>
      <c r="F313" s="46" t="e">
        <f t="shared" si="158"/>
        <v>#DIV/0!</v>
      </c>
      <c r="G313" s="46" t="e">
        <f t="shared" si="159"/>
        <v>#DIV/0!</v>
      </c>
    </row>
    <row r="314" spans="1:7" ht="13.2" x14ac:dyDescent="0.25">
      <c r="A314" s="3" t="s">
        <v>8</v>
      </c>
      <c r="B314" s="51">
        <f>+B315</f>
        <v>14556.93</v>
      </c>
      <c r="C314" s="51">
        <f t="shared" ref="C314:E314" si="192">+C315</f>
        <v>122000</v>
      </c>
      <c r="D314" s="51">
        <f t="shared" si="192"/>
        <v>122000</v>
      </c>
      <c r="E314" s="51">
        <f t="shared" si="192"/>
        <v>121468.75</v>
      </c>
      <c r="F314" s="46">
        <f t="shared" si="158"/>
        <v>834.43933576653876</v>
      </c>
      <c r="G314" s="46">
        <f t="shared" si="159"/>
        <v>99.564549180327873</v>
      </c>
    </row>
    <row r="315" spans="1:7" x14ac:dyDescent="0.2">
      <c r="A315" s="12" t="s">
        <v>86</v>
      </c>
      <c r="B315" s="48">
        <f>SUM(B316:B318)</f>
        <v>14556.93</v>
      </c>
      <c r="C315" s="48">
        <f t="shared" ref="C315" si="193">SUM(C316:C318)</f>
        <v>122000</v>
      </c>
      <c r="D315" s="48">
        <f t="shared" ref="D315:E315" si="194">SUM(D316:D318)</f>
        <v>122000</v>
      </c>
      <c r="E315" s="48">
        <f t="shared" si="194"/>
        <v>121468.75</v>
      </c>
      <c r="F315" s="46">
        <f t="shared" si="158"/>
        <v>834.43933576653876</v>
      </c>
      <c r="G315" s="46">
        <f t="shared" si="159"/>
        <v>99.564549180327873</v>
      </c>
    </row>
    <row r="316" spans="1:7" x14ac:dyDescent="0.2">
      <c r="A316" s="13" t="s">
        <v>87</v>
      </c>
      <c r="B316" s="49">
        <v>1624</v>
      </c>
      <c r="C316" s="49"/>
      <c r="D316" s="49"/>
      <c r="E316" s="49"/>
      <c r="F316" s="46">
        <f t="shared" si="158"/>
        <v>0</v>
      </c>
      <c r="G316" s="46" t="e">
        <f t="shared" si="159"/>
        <v>#DIV/0!</v>
      </c>
    </row>
    <row r="317" spans="1:7" x14ac:dyDescent="0.2">
      <c r="A317" s="13" t="s">
        <v>90</v>
      </c>
      <c r="B317" s="49">
        <v>6746.68</v>
      </c>
      <c r="C317" s="49">
        <v>122000</v>
      </c>
      <c r="D317" s="49">
        <v>122000</v>
      </c>
      <c r="E317" s="49">
        <v>121468.75</v>
      </c>
      <c r="F317" s="46">
        <f t="shared" si="158"/>
        <v>1800.4225782162487</v>
      </c>
      <c r="G317" s="46">
        <f t="shared" si="159"/>
        <v>99.564549180327873</v>
      </c>
    </row>
    <row r="318" spans="1:7" x14ac:dyDescent="0.2">
      <c r="A318" s="13" t="s">
        <v>91</v>
      </c>
      <c r="B318" s="49">
        <v>6186.25</v>
      </c>
      <c r="C318" s="49"/>
      <c r="D318" s="49"/>
      <c r="E318" s="49"/>
      <c r="F318" s="46">
        <f t="shared" si="158"/>
        <v>0</v>
      </c>
      <c r="G318" s="46" t="e">
        <f t="shared" si="159"/>
        <v>#DIV/0!</v>
      </c>
    </row>
    <row r="319" spans="1:7" ht="24" x14ac:dyDescent="0.25">
      <c r="A319" s="3" t="s">
        <v>16</v>
      </c>
      <c r="B319" s="51">
        <f>SUM(B320+B322)</f>
        <v>353268.15</v>
      </c>
      <c r="C319" s="51">
        <f t="shared" ref="C319" si="195">SUM(C320+C322)</f>
        <v>114200</v>
      </c>
      <c r="D319" s="51">
        <f t="shared" ref="D319:E319" si="196">SUM(D320+D322)</f>
        <v>114200</v>
      </c>
      <c r="E319" s="51">
        <f t="shared" si="196"/>
        <v>111117.07</v>
      </c>
      <c r="F319" s="46">
        <f t="shared" si="158"/>
        <v>31.454030033559494</v>
      </c>
      <c r="G319" s="46">
        <f t="shared" si="159"/>
        <v>97.300411558669012</v>
      </c>
    </row>
    <row r="320" spans="1:7" x14ac:dyDescent="0.2">
      <c r="A320" s="12" t="s">
        <v>62</v>
      </c>
      <c r="B320" s="48">
        <f>SUM(B321)</f>
        <v>353268.15</v>
      </c>
      <c r="C320" s="48">
        <f t="shared" ref="C320:E322" si="197">SUM(C321)</f>
        <v>100000</v>
      </c>
      <c r="D320" s="48">
        <f t="shared" si="197"/>
        <v>100000</v>
      </c>
      <c r="E320" s="48">
        <f t="shared" si="197"/>
        <v>96917.07</v>
      </c>
      <c r="F320" s="46">
        <f t="shared" si="158"/>
        <v>27.434420566926288</v>
      </c>
      <c r="G320" s="46">
        <f t="shared" si="159"/>
        <v>96.91707000000001</v>
      </c>
    </row>
    <row r="321" spans="1:7" x14ac:dyDescent="0.2">
      <c r="A321" s="13" t="s">
        <v>64</v>
      </c>
      <c r="B321" s="49">
        <v>353268.15</v>
      </c>
      <c r="C321" s="49">
        <v>100000</v>
      </c>
      <c r="D321" s="49">
        <v>100000</v>
      </c>
      <c r="E321" s="49">
        <v>96917.07</v>
      </c>
      <c r="F321" s="46">
        <f t="shared" si="158"/>
        <v>27.434420566926288</v>
      </c>
      <c r="G321" s="46">
        <f t="shared" si="159"/>
        <v>96.91707000000001</v>
      </c>
    </row>
    <row r="322" spans="1:7" x14ac:dyDescent="0.2">
      <c r="A322" s="12" t="s">
        <v>86</v>
      </c>
      <c r="B322" s="48">
        <f>SUM(B323)</f>
        <v>0</v>
      </c>
      <c r="C322" s="48">
        <f t="shared" si="197"/>
        <v>14200</v>
      </c>
      <c r="D322" s="48">
        <f t="shared" si="197"/>
        <v>14200</v>
      </c>
      <c r="E322" s="48">
        <f t="shared" si="197"/>
        <v>14200</v>
      </c>
      <c r="F322" s="46" t="e">
        <f t="shared" si="158"/>
        <v>#DIV/0!</v>
      </c>
      <c r="G322" s="46">
        <f t="shared" si="159"/>
        <v>100</v>
      </c>
    </row>
    <row r="323" spans="1:7" x14ac:dyDescent="0.2">
      <c r="A323" s="13" t="s">
        <v>87</v>
      </c>
      <c r="B323" s="49">
        <v>0</v>
      </c>
      <c r="C323" s="49">
        <v>14200</v>
      </c>
      <c r="D323" s="49">
        <v>14200</v>
      </c>
      <c r="E323" s="49">
        <v>14200</v>
      </c>
      <c r="F323" s="46" t="e">
        <f t="shared" si="158"/>
        <v>#DIV/0!</v>
      </c>
      <c r="G323" s="46">
        <f t="shared" si="159"/>
        <v>100</v>
      </c>
    </row>
    <row r="324" spans="1:7" ht="13.2" x14ac:dyDescent="0.25">
      <c r="A324" s="1" t="s">
        <v>17</v>
      </c>
      <c r="B324" s="47">
        <f>B325+B328</f>
        <v>160000</v>
      </c>
      <c r="C324" s="47">
        <f t="shared" ref="C324" si="198">C325+C328</f>
        <v>5600000</v>
      </c>
      <c r="D324" s="47">
        <f t="shared" ref="D324:E324" si="199">D325+D328</f>
        <v>5600000</v>
      </c>
      <c r="E324" s="47">
        <f t="shared" si="199"/>
        <v>5600000</v>
      </c>
      <c r="F324" s="46">
        <f t="shared" si="158"/>
        <v>3500</v>
      </c>
      <c r="G324" s="46">
        <f t="shared" si="159"/>
        <v>100</v>
      </c>
    </row>
    <row r="325" spans="1:7" ht="13.2" x14ac:dyDescent="0.25">
      <c r="A325" s="3" t="s">
        <v>4</v>
      </c>
      <c r="B325" s="51">
        <f>+B326</f>
        <v>0</v>
      </c>
      <c r="C325" s="51">
        <f t="shared" ref="C325:E325" si="200">+C326</f>
        <v>0</v>
      </c>
      <c r="D325" s="51">
        <f t="shared" si="200"/>
        <v>0</v>
      </c>
      <c r="E325" s="51">
        <f t="shared" si="200"/>
        <v>0</v>
      </c>
      <c r="F325" s="46" t="e">
        <f t="shared" si="158"/>
        <v>#DIV/0!</v>
      </c>
      <c r="G325" s="46" t="e">
        <f t="shared" si="159"/>
        <v>#DIV/0!</v>
      </c>
    </row>
    <row r="326" spans="1:7" x14ac:dyDescent="0.2">
      <c r="A326" s="12" t="s">
        <v>92</v>
      </c>
      <c r="B326" s="48">
        <f>SUM(B327)</f>
        <v>0</v>
      </c>
      <c r="C326" s="48">
        <f t="shared" ref="C326:E326" si="201">SUM(C327)</f>
        <v>0</v>
      </c>
      <c r="D326" s="48">
        <f t="shared" si="201"/>
        <v>0</v>
      </c>
      <c r="E326" s="48">
        <f t="shared" si="201"/>
        <v>0</v>
      </c>
      <c r="F326" s="46" t="e">
        <f t="shared" si="158"/>
        <v>#DIV/0!</v>
      </c>
      <c r="G326" s="46" t="e">
        <f t="shared" si="159"/>
        <v>#DIV/0!</v>
      </c>
    </row>
    <row r="327" spans="1:7" x14ac:dyDescent="0.2">
      <c r="A327" s="13" t="s">
        <v>93</v>
      </c>
      <c r="B327" s="50"/>
      <c r="C327" s="50"/>
      <c r="D327" s="50"/>
      <c r="E327" s="50"/>
      <c r="F327" s="46" t="e">
        <f t="shared" si="158"/>
        <v>#DIV/0!</v>
      </c>
      <c r="G327" s="46" t="e">
        <f t="shared" si="159"/>
        <v>#DIV/0!</v>
      </c>
    </row>
    <row r="328" spans="1:7" ht="24" x14ac:dyDescent="0.25">
      <c r="A328" s="3" t="s">
        <v>15</v>
      </c>
      <c r="B328" s="51">
        <f>+B329</f>
        <v>160000</v>
      </c>
      <c r="C328" s="51">
        <f t="shared" ref="C328:E328" si="202">+C329</f>
        <v>5600000</v>
      </c>
      <c r="D328" s="51">
        <f t="shared" si="202"/>
        <v>5600000</v>
      </c>
      <c r="E328" s="51">
        <f t="shared" si="202"/>
        <v>5600000</v>
      </c>
      <c r="F328" s="46">
        <f t="shared" si="158"/>
        <v>3500</v>
      </c>
      <c r="G328" s="46">
        <f t="shared" si="159"/>
        <v>100</v>
      </c>
    </row>
    <row r="329" spans="1:7" x14ac:dyDescent="0.2">
      <c r="A329" s="12" t="s">
        <v>92</v>
      </c>
      <c r="B329" s="48">
        <f>SUM(B330)</f>
        <v>160000</v>
      </c>
      <c r="C329" s="48">
        <f t="shared" ref="C329:E329" si="203">SUM(C330)</f>
        <v>5600000</v>
      </c>
      <c r="D329" s="48">
        <f t="shared" si="203"/>
        <v>5600000</v>
      </c>
      <c r="E329" s="48">
        <f t="shared" si="203"/>
        <v>5600000</v>
      </c>
      <c r="F329" s="46">
        <f t="shared" ref="F329:F330" si="204">+E329/B329*100</f>
        <v>3500</v>
      </c>
      <c r="G329" s="46">
        <f t="shared" ref="G329:G330" si="205">+E329/D329*100</f>
        <v>100</v>
      </c>
    </row>
    <row r="330" spans="1:7" x14ac:dyDescent="0.2">
      <c r="A330" s="13" t="s">
        <v>93</v>
      </c>
      <c r="B330" s="49">
        <v>160000</v>
      </c>
      <c r="C330" s="49">
        <v>5600000</v>
      </c>
      <c r="D330" s="49">
        <v>5600000</v>
      </c>
      <c r="E330" s="49">
        <v>5600000</v>
      </c>
      <c r="F330" s="46">
        <f t="shared" si="204"/>
        <v>3500</v>
      </c>
      <c r="G330" s="46">
        <f t="shared" si="205"/>
        <v>100</v>
      </c>
    </row>
    <row r="332" spans="1:7" ht="22.5" customHeight="1" x14ac:dyDescent="0.2">
      <c r="A332" s="57"/>
      <c r="B332" s="58"/>
      <c r="C332" s="58"/>
      <c r="D332" s="58"/>
      <c r="E332" s="58"/>
    </row>
  </sheetData>
  <mergeCells count="1">
    <mergeCell ref="A332:E332"/>
  </mergeCells>
  <pageMargins left="0.74803149606299213" right="0.55118110236220474" top="0.59055118110236227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69AB4-67CC-48BE-8590-37779C183DF9}">
  <dimension ref="A1:I332"/>
  <sheetViews>
    <sheetView workbookViewId="0">
      <selection activeCell="F2" sqref="F2"/>
    </sheetView>
  </sheetViews>
  <sheetFormatPr defaultRowHeight="14.4" x14ac:dyDescent="0.3"/>
  <cols>
    <col min="1" max="1" width="63.88671875" customWidth="1"/>
    <col min="2" max="2" width="11.6640625" bestFit="1" customWidth="1"/>
    <col min="3" max="5" width="12.6640625" bestFit="1" customWidth="1"/>
    <col min="6" max="6" width="7.33203125" customWidth="1"/>
    <col min="7" max="7" width="7.5546875" customWidth="1"/>
  </cols>
  <sheetData>
    <row r="1" spans="1:8" x14ac:dyDescent="0.3">
      <c r="A1" s="5" t="s">
        <v>21</v>
      </c>
    </row>
    <row r="2" spans="1:8" x14ac:dyDescent="0.3">
      <c r="A2" s="7"/>
      <c r="F2" s="44"/>
    </row>
    <row r="3" spans="1:8" x14ac:dyDescent="0.3">
      <c r="A3" s="5" t="s">
        <v>111</v>
      </c>
    </row>
    <row r="4" spans="1:8" x14ac:dyDescent="0.3">
      <c r="A4" s="8" t="s">
        <v>112</v>
      </c>
    </row>
    <row r="6" spans="1:8" ht="20.399999999999999" x14ac:dyDescent="0.3">
      <c r="A6" s="27" t="s">
        <v>0</v>
      </c>
      <c r="B6" s="17" t="s">
        <v>119</v>
      </c>
      <c r="C6" s="17" t="s">
        <v>120</v>
      </c>
      <c r="D6" s="20" t="s">
        <v>121</v>
      </c>
      <c r="E6" s="17" t="s">
        <v>122</v>
      </c>
      <c r="F6" s="17" t="s">
        <v>103</v>
      </c>
      <c r="G6" s="17" t="s">
        <v>103</v>
      </c>
    </row>
    <row r="7" spans="1:8" x14ac:dyDescent="0.3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8" ht="15" customHeight="1" x14ac:dyDescent="0.3">
      <c r="A8" s="4" t="s">
        <v>1</v>
      </c>
      <c r="B8" s="45">
        <v>8800743.4945915453</v>
      </c>
      <c r="C8" s="45">
        <v>10764682.991572101</v>
      </c>
      <c r="D8" s="45">
        <v>10908886.322914593</v>
      </c>
      <c r="E8" s="45">
        <v>10430399.927002458</v>
      </c>
      <c r="F8" s="46">
        <f>E8/B8*100</f>
        <v>118.51725860903014</v>
      </c>
      <c r="G8" s="46">
        <f>E8/D8*100</f>
        <v>95.613792446374163</v>
      </c>
      <c r="H8" s="14"/>
    </row>
    <row r="9" spans="1:8" ht="15" customHeight="1" x14ac:dyDescent="0.3">
      <c r="A9" s="1" t="s">
        <v>115</v>
      </c>
      <c r="B9" s="47">
        <v>8278867.4868936231</v>
      </c>
      <c r="C9" s="47">
        <v>9666884.8629637007</v>
      </c>
      <c r="D9" s="47">
        <v>9781822.8150507659</v>
      </c>
      <c r="E9" s="47">
        <v>9325141.0020572059</v>
      </c>
      <c r="F9" s="46">
        <f t="shared" ref="F9:F72" si="0">E9/B9*100</f>
        <v>112.63788213569008</v>
      </c>
      <c r="G9" s="46">
        <f t="shared" ref="G9:G72" si="1">E9/D9*100</f>
        <v>95.33132196699691</v>
      </c>
      <c r="H9" s="14"/>
    </row>
    <row r="10" spans="1:8" ht="15" customHeight="1" x14ac:dyDescent="0.3">
      <c r="A10" s="1" t="s">
        <v>2</v>
      </c>
      <c r="B10" s="47">
        <v>7959585.4973787237</v>
      </c>
      <c r="C10" s="47">
        <v>9312906.3640586622</v>
      </c>
      <c r="D10" s="47">
        <v>9427844.3161457293</v>
      </c>
      <c r="E10" s="47">
        <v>9006504.8815448955</v>
      </c>
      <c r="F10" s="46">
        <f t="shared" si="0"/>
        <v>113.15293848543931</v>
      </c>
      <c r="G10" s="46">
        <f t="shared" si="1"/>
        <v>95.530903773206504</v>
      </c>
      <c r="H10" s="14"/>
    </row>
    <row r="11" spans="1:8" ht="15" customHeight="1" x14ac:dyDescent="0.3">
      <c r="A11" s="1" t="s">
        <v>116</v>
      </c>
      <c r="B11" s="47">
        <v>280388.00318534742</v>
      </c>
      <c r="C11" s="47">
        <v>929059.65890238236</v>
      </c>
      <c r="D11" s="47">
        <v>929059.65890238236</v>
      </c>
      <c r="E11" s="47">
        <v>929059.65890238236</v>
      </c>
      <c r="F11" s="46">
        <f t="shared" si="0"/>
        <v>331.34786379866534</v>
      </c>
      <c r="G11" s="46">
        <f t="shared" si="1"/>
        <v>100</v>
      </c>
      <c r="H11" s="14"/>
    </row>
    <row r="12" spans="1:8" ht="15" customHeight="1" x14ac:dyDescent="0.3">
      <c r="A12" s="12" t="s">
        <v>41</v>
      </c>
      <c r="B12" s="48">
        <v>124836.87172340567</v>
      </c>
      <c r="C12" s="48">
        <v>497710.53155484766</v>
      </c>
      <c r="D12" s="48">
        <v>497710.53155484766</v>
      </c>
      <c r="E12" s="48">
        <v>497710.53155484766</v>
      </c>
      <c r="F12" s="46">
        <f t="shared" si="0"/>
        <v>398.6887244800543</v>
      </c>
      <c r="G12" s="46">
        <f t="shared" si="1"/>
        <v>100</v>
      </c>
    </row>
    <row r="13" spans="1:8" ht="15" customHeight="1" x14ac:dyDescent="0.3">
      <c r="A13" s="13" t="s">
        <v>42</v>
      </c>
      <c r="B13" s="49">
        <v>124836.87172340567</v>
      </c>
      <c r="C13" s="49">
        <v>497710.53155484766</v>
      </c>
      <c r="D13" s="49">
        <v>497710.53155484766</v>
      </c>
      <c r="E13" s="49">
        <v>497710.53155484766</v>
      </c>
      <c r="F13" s="46">
        <f t="shared" si="0"/>
        <v>398.6887244800543</v>
      </c>
      <c r="G13" s="46">
        <f t="shared" si="1"/>
        <v>100</v>
      </c>
    </row>
    <row r="14" spans="1:8" ht="15" customHeight="1" x14ac:dyDescent="0.3">
      <c r="A14" s="12" t="s">
        <v>45</v>
      </c>
      <c r="B14" s="48">
        <v>0</v>
      </c>
      <c r="C14" s="48">
        <v>123432.21182560222</v>
      </c>
      <c r="D14" s="48">
        <v>123432.21182560222</v>
      </c>
      <c r="E14" s="48">
        <v>123432.21182560222</v>
      </c>
      <c r="F14" s="46" t="e">
        <f t="shared" si="0"/>
        <v>#DIV/0!</v>
      </c>
      <c r="G14" s="46">
        <f t="shared" si="1"/>
        <v>100</v>
      </c>
    </row>
    <row r="15" spans="1:8" ht="15" customHeight="1" x14ac:dyDescent="0.3">
      <c r="A15" s="13" t="s">
        <v>46</v>
      </c>
      <c r="B15" s="49">
        <v>0</v>
      </c>
      <c r="C15" s="49">
        <v>123432.21182560222</v>
      </c>
      <c r="D15" s="49">
        <v>123432.21182560222</v>
      </c>
      <c r="E15" s="49">
        <v>123432.21182560222</v>
      </c>
      <c r="F15" s="46" t="e">
        <f t="shared" si="0"/>
        <v>#DIV/0!</v>
      </c>
      <c r="G15" s="46">
        <f t="shared" si="1"/>
        <v>100</v>
      </c>
    </row>
    <row r="16" spans="1:8" ht="15" customHeight="1" x14ac:dyDescent="0.3">
      <c r="A16" s="12" t="s">
        <v>47</v>
      </c>
      <c r="B16" s="48">
        <v>17519.410710730637</v>
      </c>
      <c r="C16" s="48">
        <v>62379.719954874243</v>
      </c>
      <c r="D16" s="48">
        <v>62379.719954874243</v>
      </c>
      <c r="E16" s="48">
        <v>62379.719954874243</v>
      </c>
      <c r="F16" s="46">
        <f t="shared" si="0"/>
        <v>356.06060606060612</v>
      </c>
      <c r="G16" s="46">
        <f t="shared" si="1"/>
        <v>100</v>
      </c>
    </row>
    <row r="17" spans="1:7" ht="15" customHeight="1" x14ac:dyDescent="0.3">
      <c r="A17" s="13" t="s">
        <v>48</v>
      </c>
      <c r="B17" s="49">
        <v>17519.410710730637</v>
      </c>
      <c r="C17" s="49">
        <v>62379.719954874243</v>
      </c>
      <c r="D17" s="49">
        <v>62379.719954874243</v>
      </c>
      <c r="E17" s="49">
        <v>62379.719954874243</v>
      </c>
      <c r="F17" s="46">
        <f t="shared" si="0"/>
        <v>356.06060606060612</v>
      </c>
      <c r="G17" s="46">
        <f t="shared" si="1"/>
        <v>100</v>
      </c>
    </row>
    <row r="18" spans="1:7" ht="15" customHeight="1" x14ac:dyDescent="0.3">
      <c r="A18" s="12" t="s">
        <v>50</v>
      </c>
      <c r="B18" s="48">
        <v>26544.56168292521</v>
      </c>
      <c r="C18" s="48">
        <v>39816.842524387816</v>
      </c>
      <c r="D18" s="48">
        <v>39816.842524387816</v>
      </c>
      <c r="E18" s="48">
        <v>39816.842524387816</v>
      </c>
      <c r="F18" s="46">
        <f t="shared" si="0"/>
        <v>150</v>
      </c>
      <c r="G18" s="46">
        <f t="shared" si="1"/>
        <v>100</v>
      </c>
    </row>
    <row r="19" spans="1:7" ht="15" customHeight="1" x14ac:dyDescent="0.3">
      <c r="A19" s="13" t="s">
        <v>52</v>
      </c>
      <c r="B19" s="49">
        <v>26544.56168292521</v>
      </c>
      <c r="C19" s="49">
        <v>39816.842524387816</v>
      </c>
      <c r="D19" s="49">
        <v>39816.842524387816</v>
      </c>
      <c r="E19" s="49">
        <v>39816.842524387816</v>
      </c>
      <c r="F19" s="46">
        <f t="shared" si="0"/>
        <v>150</v>
      </c>
      <c r="G19" s="46">
        <f t="shared" si="1"/>
        <v>100</v>
      </c>
    </row>
    <row r="20" spans="1:7" ht="15" customHeight="1" x14ac:dyDescent="0.3">
      <c r="A20" s="12" t="s">
        <v>55</v>
      </c>
      <c r="B20" s="48">
        <v>95560.422058530748</v>
      </c>
      <c r="C20" s="48">
        <v>139358.94883535735</v>
      </c>
      <c r="D20" s="48">
        <v>139358.94883535735</v>
      </c>
      <c r="E20" s="48">
        <v>139358.94883535735</v>
      </c>
      <c r="F20" s="46">
        <f t="shared" si="0"/>
        <v>145.83333333333334</v>
      </c>
      <c r="G20" s="46">
        <f t="shared" si="1"/>
        <v>100</v>
      </c>
    </row>
    <row r="21" spans="1:7" ht="15" customHeight="1" x14ac:dyDescent="0.3">
      <c r="A21" s="13" t="s">
        <v>57</v>
      </c>
      <c r="B21" s="49">
        <v>19908.421262193908</v>
      </c>
      <c r="C21" s="49">
        <v>39816.842524387816</v>
      </c>
      <c r="D21" s="49">
        <v>39816.842524387816</v>
      </c>
      <c r="E21" s="49">
        <v>39816.842524387816</v>
      </c>
      <c r="F21" s="46">
        <f t="shared" si="0"/>
        <v>200</v>
      </c>
      <c r="G21" s="46">
        <f t="shared" si="1"/>
        <v>100</v>
      </c>
    </row>
    <row r="22" spans="1:7" ht="15" customHeight="1" x14ac:dyDescent="0.3">
      <c r="A22" s="13" t="s">
        <v>58</v>
      </c>
      <c r="B22" s="49">
        <v>42471.298692680335</v>
      </c>
      <c r="C22" s="49">
        <v>66361.404207313026</v>
      </c>
      <c r="D22" s="49">
        <v>66361.404207313026</v>
      </c>
      <c r="E22" s="49">
        <v>66361.404207313026</v>
      </c>
      <c r="F22" s="46">
        <f t="shared" si="0"/>
        <v>156.25</v>
      </c>
      <c r="G22" s="46">
        <f t="shared" si="1"/>
        <v>100</v>
      </c>
    </row>
    <row r="23" spans="1:7" ht="15" customHeight="1" x14ac:dyDescent="0.3">
      <c r="A23" s="13" t="s">
        <v>61</v>
      </c>
      <c r="B23" s="49">
        <v>33180.702103656513</v>
      </c>
      <c r="C23" s="49">
        <v>33180.702103656513</v>
      </c>
      <c r="D23" s="49">
        <v>33180.702103656513</v>
      </c>
      <c r="E23" s="49">
        <v>33180.702103656513</v>
      </c>
      <c r="F23" s="46">
        <f t="shared" si="0"/>
        <v>100</v>
      </c>
      <c r="G23" s="46">
        <f t="shared" si="1"/>
        <v>100</v>
      </c>
    </row>
    <row r="24" spans="1:7" ht="15" customHeight="1" x14ac:dyDescent="0.3">
      <c r="A24" s="12" t="s">
        <v>62</v>
      </c>
      <c r="B24" s="48">
        <v>0</v>
      </c>
      <c r="C24" s="48">
        <v>66361.404207313026</v>
      </c>
      <c r="D24" s="48">
        <v>66361.404207313026</v>
      </c>
      <c r="E24" s="48">
        <v>66361.404207313026</v>
      </c>
      <c r="F24" s="46" t="e">
        <f t="shared" si="0"/>
        <v>#DIV/0!</v>
      </c>
      <c r="G24" s="46">
        <f t="shared" si="1"/>
        <v>100</v>
      </c>
    </row>
    <row r="25" spans="1:7" ht="15" customHeight="1" x14ac:dyDescent="0.3">
      <c r="A25" s="13" t="s">
        <v>66</v>
      </c>
      <c r="B25" s="49">
        <v>0</v>
      </c>
      <c r="C25" s="49">
        <v>13272.280841462605</v>
      </c>
      <c r="D25" s="49">
        <v>13272.280841462605</v>
      </c>
      <c r="E25" s="49">
        <v>13272.280841462605</v>
      </c>
      <c r="F25" s="46" t="e">
        <f t="shared" si="0"/>
        <v>#DIV/0!</v>
      </c>
      <c r="G25" s="46">
        <f t="shared" si="1"/>
        <v>100</v>
      </c>
    </row>
    <row r="26" spans="1:7" ht="15" customHeight="1" x14ac:dyDescent="0.3">
      <c r="A26" s="13" t="s">
        <v>69</v>
      </c>
      <c r="B26" s="50">
        <v>0</v>
      </c>
      <c r="C26" s="49">
        <v>53089.123365850421</v>
      </c>
      <c r="D26" s="49">
        <v>53089.123365850421</v>
      </c>
      <c r="E26" s="49">
        <v>53089.123365850421</v>
      </c>
      <c r="F26" s="46" t="e">
        <f t="shared" si="0"/>
        <v>#DIV/0!</v>
      </c>
      <c r="G26" s="46">
        <f t="shared" si="1"/>
        <v>100</v>
      </c>
    </row>
    <row r="27" spans="1:7" ht="15" customHeight="1" x14ac:dyDescent="0.3">
      <c r="A27" s="12" t="s">
        <v>72</v>
      </c>
      <c r="B27" s="48">
        <v>15926.737009755125</v>
      </c>
      <c r="C27" s="48">
        <v>0</v>
      </c>
      <c r="D27" s="48">
        <v>0</v>
      </c>
      <c r="E27" s="48">
        <v>0</v>
      </c>
      <c r="F27" s="46">
        <f t="shared" si="0"/>
        <v>0</v>
      </c>
      <c r="G27" s="46" t="e">
        <f t="shared" si="1"/>
        <v>#DIV/0!</v>
      </c>
    </row>
    <row r="28" spans="1:7" ht="15" customHeight="1" x14ac:dyDescent="0.3">
      <c r="A28" s="13" t="s">
        <v>74</v>
      </c>
      <c r="B28" s="49">
        <v>15926.737009755125</v>
      </c>
      <c r="C28" s="49">
        <v>0</v>
      </c>
      <c r="D28" s="49">
        <v>0</v>
      </c>
      <c r="E28" s="49">
        <v>0</v>
      </c>
      <c r="F28" s="46">
        <f t="shared" si="0"/>
        <v>0</v>
      </c>
      <c r="G28" s="46" t="e">
        <f t="shared" si="1"/>
        <v>#DIV/0!</v>
      </c>
    </row>
    <row r="29" spans="1:7" ht="15" customHeight="1" x14ac:dyDescent="0.3">
      <c r="A29" s="3" t="s">
        <v>3</v>
      </c>
      <c r="B29" s="51">
        <v>397664.12502488552</v>
      </c>
      <c r="C29" s="51">
        <v>398168.42524387816</v>
      </c>
      <c r="D29" s="51">
        <v>398168.42524387816</v>
      </c>
      <c r="E29" s="51">
        <v>398168.42524387816</v>
      </c>
      <c r="F29" s="46">
        <f t="shared" si="0"/>
        <v>100.12681561832137</v>
      </c>
      <c r="G29" s="46">
        <f t="shared" si="1"/>
        <v>100</v>
      </c>
    </row>
    <row r="30" spans="1:7" ht="15" customHeight="1" x14ac:dyDescent="0.3">
      <c r="A30" s="12" t="s">
        <v>41</v>
      </c>
      <c r="B30" s="48">
        <v>179175.79135974517</v>
      </c>
      <c r="C30" s="48">
        <v>238901.05514632689</v>
      </c>
      <c r="D30" s="48">
        <v>238901.05514632689</v>
      </c>
      <c r="E30" s="48">
        <v>238901.05514632689</v>
      </c>
      <c r="F30" s="46">
        <f t="shared" si="0"/>
        <v>133.33333333333331</v>
      </c>
      <c r="G30" s="46">
        <f t="shared" si="1"/>
        <v>100</v>
      </c>
    </row>
    <row r="31" spans="1:7" ht="15" customHeight="1" x14ac:dyDescent="0.3">
      <c r="A31" s="13" t="s">
        <v>42</v>
      </c>
      <c r="B31" s="49">
        <v>179175.79135974517</v>
      </c>
      <c r="C31" s="49">
        <v>238901.05514632689</v>
      </c>
      <c r="D31" s="49">
        <v>238901.05514632689</v>
      </c>
      <c r="E31" s="49">
        <v>238901.05514632689</v>
      </c>
      <c r="F31" s="46">
        <f t="shared" si="0"/>
        <v>133.33333333333331</v>
      </c>
      <c r="G31" s="46">
        <f t="shared" si="1"/>
        <v>100</v>
      </c>
    </row>
    <row r="32" spans="1:7" ht="15" customHeight="1" x14ac:dyDescent="0.3">
      <c r="A32" s="12" t="s">
        <v>47</v>
      </c>
      <c r="B32" s="48">
        <v>26544.56168292521</v>
      </c>
      <c r="C32" s="48">
        <v>26544.56168292521</v>
      </c>
      <c r="D32" s="48">
        <v>26544.56168292521</v>
      </c>
      <c r="E32" s="48">
        <v>26544.56168292521</v>
      </c>
      <c r="F32" s="46">
        <f t="shared" si="0"/>
        <v>100</v>
      </c>
      <c r="G32" s="46">
        <f t="shared" si="1"/>
        <v>100</v>
      </c>
    </row>
    <row r="33" spans="1:7" ht="15" customHeight="1" x14ac:dyDescent="0.3">
      <c r="A33" s="13" t="s">
        <v>48</v>
      </c>
      <c r="B33" s="49">
        <v>26544.56168292521</v>
      </c>
      <c r="C33" s="49">
        <v>26544.56168292521</v>
      </c>
      <c r="D33" s="49">
        <v>26544.56168292521</v>
      </c>
      <c r="E33" s="49">
        <v>26544.56168292521</v>
      </c>
      <c r="F33" s="46">
        <f t="shared" si="0"/>
        <v>100</v>
      </c>
      <c r="G33" s="46">
        <f t="shared" si="1"/>
        <v>100</v>
      </c>
    </row>
    <row r="34" spans="1:7" ht="15" customHeight="1" x14ac:dyDescent="0.3">
      <c r="A34" s="12" t="s">
        <v>50</v>
      </c>
      <c r="B34" s="48">
        <v>66361.404207313026</v>
      </c>
      <c r="C34" s="48">
        <v>106178.24673170084</v>
      </c>
      <c r="D34" s="48">
        <v>106178.24673170084</v>
      </c>
      <c r="E34" s="48">
        <v>106178.24673170084</v>
      </c>
      <c r="F34" s="46">
        <f t="shared" si="0"/>
        <v>160</v>
      </c>
      <c r="G34" s="46">
        <f t="shared" si="1"/>
        <v>100</v>
      </c>
    </row>
    <row r="35" spans="1:7" ht="15" customHeight="1" x14ac:dyDescent="0.3">
      <c r="A35" s="13" t="s">
        <v>52</v>
      </c>
      <c r="B35" s="49">
        <v>66361.404207313026</v>
      </c>
      <c r="C35" s="49">
        <v>106178.24673170084</v>
      </c>
      <c r="D35" s="49">
        <v>106178.24673170084</v>
      </c>
      <c r="E35" s="49">
        <v>106178.24673170084</v>
      </c>
      <c r="F35" s="46">
        <f t="shared" si="0"/>
        <v>160</v>
      </c>
      <c r="G35" s="46">
        <f t="shared" si="1"/>
        <v>100</v>
      </c>
    </row>
    <row r="36" spans="1:7" ht="15" customHeight="1" x14ac:dyDescent="0.3">
      <c r="A36" s="12" t="s">
        <v>55</v>
      </c>
      <c r="B36" s="48">
        <v>86269.825469506934</v>
      </c>
      <c r="C36" s="48">
        <v>0</v>
      </c>
      <c r="D36" s="48">
        <v>0</v>
      </c>
      <c r="E36" s="48">
        <v>0</v>
      </c>
      <c r="F36" s="46">
        <f t="shared" si="0"/>
        <v>0</v>
      </c>
      <c r="G36" s="46" t="e">
        <f t="shared" si="1"/>
        <v>#DIV/0!</v>
      </c>
    </row>
    <row r="37" spans="1:7" ht="15" customHeight="1" x14ac:dyDescent="0.3">
      <c r="A37" s="13" t="s">
        <v>58</v>
      </c>
      <c r="B37" s="49">
        <v>86269.825469506934</v>
      </c>
      <c r="C37" s="49">
        <v>0</v>
      </c>
      <c r="D37" s="49">
        <v>0</v>
      </c>
      <c r="E37" s="49">
        <v>0</v>
      </c>
      <c r="F37" s="46">
        <f t="shared" si="0"/>
        <v>0</v>
      </c>
      <c r="G37" s="46" t="e">
        <f t="shared" si="1"/>
        <v>#DIV/0!</v>
      </c>
    </row>
    <row r="38" spans="1:7" ht="15" customHeight="1" x14ac:dyDescent="0.3">
      <c r="A38" s="12" t="s">
        <v>62</v>
      </c>
      <c r="B38" s="48">
        <v>19908.421262193908</v>
      </c>
      <c r="C38" s="48">
        <v>13272.280841462605</v>
      </c>
      <c r="D38" s="48">
        <v>13272.280841462605</v>
      </c>
      <c r="E38" s="48">
        <v>13272.280841462605</v>
      </c>
      <c r="F38" s="46">
        <f t="shared" si="0"/>
        <v>66.666666666666657</v>
      </c>
      <c r="G38" s="46">
        <f t="shared" si="1"/>
        <v>100</v>
      </c>
    </row>
    <row r="39" spans="1:7" ht="15" customHeight="1" x14ac:dyDescent="0.3">
      <c r="A39" s="13" t="s">
        <v>69</v>
      </c>
      <c r="B39" s="49">
        <v>19908.421262193908</v>
      </c>
      <c r="C39" s="49">
        <v>13272.280841462605</v>
      </c>
      <c r="D39" s="49">
        <v>13272.280841462605</v>
      </c>
      <c r="E39" s="49">
        <v>13272.280841462605</v>
      </c>
      <c r="F39" s="46">
        <f t="shared" si="0"/>
        <v>66.666666666666657</v>
      </c>
      <c r="G39" s="46">
        <f t="shared" si="1"/>
        <v>100</v>
      </c>
    </row>
    <row r="40" spans="1:7" ht="15" customHeight="1" x14ac:dyDescent="0.3">
      <c r="A40" s="12" t="s">
        <v>72</v>
      </c>
      <c r="B40" s="48">
        <v>19404.121043201274</v>
      </c>
      <c r="C40" s="48">
        <v>13272.280841462605</v>
      </c>
      <c r="D40" s="48">
        <v>13272.280841462605</v>
      </c>
      <c r="E40" s="48">
        <v>13272.280841462605</v>
      </c>
      <c r="F40" s="46">
        <f t="shared" si="0"/>
        <v>68.399289057789531</v>
      </c>
      <c r="G40" s="46">
        <f t="shared" si="1"/>
        <v>100</v>
      </c>
    </row>
    <row r="41" spans="1:7" ht="15" customHeight="1" x14ac:dyDescent="0.3">
      <c r="A41" s="13" t="s">
        <v>74</v>
      </c>
      <c r="B41" s="49">
        <v>19404.121043201274</v>
      </c>
      <c r="C41" s="49">
        <v>13272.280841462605</v>
      </c>
      <c r="D41" s="49">
        <v>13272.280841462605</v>
      </c>
      <c r="E41" s="49">
        <v>13272.280841462605</v>
      </c>
      <c r="F41" s="46">
        <f t="shared" si="0"/>
        <v>68.399289057789531</v>
      </c>
      <c r="G41" s="46">
        <f t="shared" si="1"/>
        <v>100</v>
      </c>
    </row>
    <row r="42" spans="1:7" ht="15" customHeight="1" x14ac:dyDescent="0.3">
      <c r="A42" s="3" t="s">
        <v>4</v>
      </c>
      <c r="B42" s="51">
        <v>103869.89846705158</v>
      </c>
      <c r="C42" s="51">
        <v>239226.49147255954</v>
      </c>
      <c r="D42" s="51">
        <v>233386.68790231601</v>
      </c>
      <c r="E42" s="51">
        <v>37104.576282434136</v>
      </c>
      <c r="F42" s="46">
        <f t="shared" si="0"/>
        <v>35.722164775393544</v>
      </c>
      <c r="G42" s="46">
        <f t="shared" si="1"/>
        <v>15.898325913928844</v>
      </c>
    </row>
    <row r="43" spans="1:7" ht="15" customHeight="1" x14ac:dyDescent="0.3">
      <c r="A43" s="12" t="s">
        <v>41</v>
      </c>
      <c r="B43" s="48">
        <v>35666.849824142279</v>
      </c>
      <c r="C43" s="48">
        <v>123959.65226624194</v>
      </c>
      <c r="D43" s="48">
        <v>123959.65226624194</v>
      </c>
      <c r="E43" s="48">
        <v>17793.139558033046</v>
      </c>
      <c r="F43" s="46">
        <f t="shared" si="0"/>
        <v>49.887050989261112</v>
      </c>
      <c r="G43" s="46">
        <f t="shared" si="1"/>
        <v>14.35397666316193</v>
      </c>
    </row>
    <row r="44" spans="1:7" ht="15" customHeight="1" x14ac:dyDescent="0.3">
      <c r="A44" s="13" t="s">
        <v>42</v>
      </c>
      <c r="B44" s="49">
        <v>16189.928993297497</v>
      </c>
      <c r="C44" s="49">
        <v>90573.229809542769</v>
      </c>
      <c r="D44" s="49">
        <v>70664.808547348861</v>
      </c>
      <c r="E44" s="49">
        <v>0</v>
      </c>
      <c r="F44" s="46">
        <f t="shared" si="0"/>
        <v>0</v>
      </c>
      <c r="G44" s="46">
        <f t="shared" si="1"/>
        <v>0</v>
      </c>
    </row>
    <row r="45" spans="1:7" ht="15" customHeight="1" x14ac:dyDescent="0.3">
      <c r="A45" s="13" t="s">
        <v>43</v>
      </c>
      <c r="B45" s="49">
        <v>19476.920830844778</v>
      </c>
      <c r="C45" s="49">
        <v>33386.422456699183</v>
      </c>
      <c r="D45" s="49">
        <v>53294.843718893091</v>
      </c>
      <c r="E45" s="49">
        <v>17793.139558033046</v>
      </c>
      <c r="F45" s="46">
        <f t="shared" si="0"/>
        <v>91.354992468084589</v>
      </c>
      <c r="G45" s="46">
        <f t="shared" si="1"/>
        <v>33.386230855435187</v>
      </c>
    </row>
    <row r="46" spans="1:7" ht="15" customHeight="1" x14ac:dyDescent="0.3">
      <c r="A46" s="12" t="s">
        <v>45</v>
      </c>
      <c r="B46" s="48">
        <v>1990.8421262193906</v>
      </c>
      <c r="C46" s="48">
        <v>663.61404207313024</v>
      </c>
      <c r="D46" s="48">
        <v>663.61404207313024</v>
      </c>
      <c r="E46" s="48">
        <v>0</v>
      </c>
      <c r="F46" s="46">
        <f t="shared" si="0"/>
        <v>0</v>
      </c>
      <c r="G46" s="46">
        <f t="shared" si="1"/>
        <v>0</v>
      </c>
    </row>
    <row r="47" spans="1:7" ht="15" customHeight="1" x14ac:dyDescent="0.3">
      <c r="A47" s="13" t="s">
        <v>46</v>
      </c>
      <c r="B47" s="49">
        <v>1990.8421262193906</v>
      </c>
      <c r="C47" s="49">
        <v>663.61404207313024</v>
      </c>
      <c r="D47" s="49">
        <v>663.61404207313024</v>
      </c>
      <c r="E47" s="49">
        <v>0</v>
      </c>
      <c r="F47" s="46">
        <f t="shared" si="0"/>
        <v>0</v>
      </c>
      <c r="G47" s="46">
        <f t="shared" si="1"/>
        <v>0</v>
      </c>
    </row>
    <row r="48" spans="1:7" ht="15" customHeight="1" x14ac:dyDescent="0.3">
      <c r="A48" s="12" t="s">
        <v>47</v>
      </c>
      <c r="B48" s="48">
        <v>437.98526776826594</v>
      </c>
      <c r="C48" s="48">
        <v>20665.870329816178</v>
      </c>
      <c r="D48" s="48">
        <v>21594.929988718559</v>
      </c>
      <c r="E48" s="48">
        <v>2300.8772977636204</v>
      </c>
      <c r="F48" s="46">
        <f t="shared" si="0"/>
        <v>525.33212121212114</v>
      </c>
      <c r="G48" s="46">
        <f t="shared" si="1"/>
        <v>10.654710614786088</v>
      </c>
    </row>
    <row r="49" spans="1:7" ht="15" customHeight="1" x14ac:dyDescent="0.3">
      <c r="A49" s="13" t="s">
        <v>48</v>
      </c>
      <c r="B49" s="49">
        <v>437.98526776826594</v>
      </c>
      <c r="C49" s="49">
        <v>20665.870329816178</v>
      </c>
      <c r="D49" s="49">
        <v>20665.870329816178</v>
      </c>
      <c r="E49" s="49">
        <v>1602.5230605879619</v>
      </c>
      <c r="F49" s="46">
        <f t="shared" si="0"/>
        <v>365.88515151515151</v>
      </c>
      <c r="G49" s="46">
        <f t="shared" si="1"/>
        <v>7.7544426390592589</v>
      </c>
    </row>
    <row r="50" spans="1:7" ht="15" customHeight="1" x14ac:dyDescent="0.3">
      <c r="A50" s="13" t="s">
        <v>49</v>
      </c>
      <c r="B50" s="50">
        <v>0</v>
      </c>
      <c r="C50" s="50">
        <v>0</v>
      </c>
      <c r="D50" s="49">
        <v>929.05965890238235</v>
      </c>
      <c r="E50" s="49">
        <v>698.35423717565857</v>
      </c>
      <c r="F50" s="46" t="e">
        <f t="shared" si="0"/>
        <v>#DIV/0!</v>
      </c>
      <c r="G50" s="46">
        <f t="shared" si="1"/>
        <v>75.167857142857144</v>
      </c>
    </row>
    <row r="51" spans="1:7" ht="15" customHeight="1" x14ac:dyDescent="0.3">
      <c r="A51" s="12" t="s">
        <v>50</v>
      </c>
      <c r="B51" s="48">
        <v>9523.4123034043387</v>
      </c>
      <c r="C51" s="48">
        <v>2389.0105514632687</v>
      </c>
      <c r="D51" s="48">
        <v>2787.1789767071468</v>
      </c>
      <c r="E51" s="48">
        <v>0</v>
      </c>
      <c r="F51" s="46">
        <f t="shared" si="0"/>
        <v>0</v>
      </c>
      <c r="G51" s="46">
        <f t="shared" si="1"/>
        <v>0</v>
      </c>
    </row>
    <row r="52" spans="1:7" ht="15" customHeight="1" x14ac:dyDescent="0.3">
      <c r="A52" s="13" t="s">
        <v>51</v>
      </c>
      <c r="B52" s="49">
        <v>3252.7639524852343</v>
      </c>
      <c r="C52" s="49">
        <v>663.61404207313024</v>
      </c>
      <c r="D52" s="49">
        <v>663.61404207313024</v>
      </c>
      <c r="E52" s="49">
        <v>0</v>
      </c>
      <c r="F52" s="46">
        <f t="shared" si="0"/>
        <v>0</v>
      </c>
      <c r="G52" s="46">
        <f t="shared" si="1"/>
        <v>0</v>
      </c>
    </row>
    <row r="53" spans="1:7" ht="15" customHeight="1" x14ac:dyDescent="0.3">
      <c r="A53" s="13" t="s">
        <v>52</v>
      </c>
      <c r="B53" s="50">
        <v>0</v>
      </c>
      <c r="C53" s="49">
        <v>663.61404207313024</v>
      </c>
      <c r="D53" s="49">
        <v>663.61404207313024</v>
      </c>
      <c r="E53" s="49">
        <v>0</v>
      </c>
      <c r="F53" s="46" t="e">
        <f t="shared" si="0"/>
        <v>#DIV/0!</v>
      </c>
      <c r="G53" s="46">
        <f t="shared" si="1"/>
        <v>0</v>
      </c>
    </row>
    <row r="54" spans="1:7" ht="15" customHeight="1" x14ac:dyDescent="0.3">
      <c r="A54" s="13" t="s">
        <v>53</v>
      </c>
      <c r="B54" s="49">
        <v>4788.9309177782197</v>
      </c>
      <c r="C54" s="49">
        <v>663.61404207313024</v>
      </c>
      <c r="D54" s="49">
        <v>663.61404207313024</v>
      </c>
      <c r="E54" s="49">
        <v>0</v>
      </c>
      <c r="F54" s="46">
        <f t="shared" si="0"/>
        <v>0</v>
      </c>
      <c r="G54" s="46">
        <f t="shared" si="1"/>
        <v>0</v>
      </c>
    </row>
    <row r="55" spans="1:7" ht="15" customHeight="1" x14ac:dyDescent="0.3">
      <c r="A55" s="13" t="s">
        <v>54</v>
      </c>
      <c r="B55" s="49">
        <v>1481.7174331408851</v>
      </c>
      <c r="C55" s="49">
        <v>398.16842524387812</v>
      </c>
      <c r="D55" s="49">
        <v>796.33685048775624</v>
      </c>
      <c r="E55" s="49">
        <v>0</v>
      </c>
      <c r="F55" s="46">
        <f t="shared" si="0"/>
        <v>0</v>
      </c>
      <c r="G55" s="46">
        <f t="shared" si="1"/>
        <v>0</v>
      </c>
    </row>
    <row r="56" spans="1:7" ht="15" customHeight="1" x14ac:dyDescent="0.3">
      <c r="A56" s="12" t="s">
        <v>55</v>
      </c>
      <c r="B56" s="48">
        <v>18606.494127015729</v>
      </c>
      <c r="C56" s="48">
        <v>3015.0640387550598</v>
      </c>
      <c r="D56" s="48">
        <v>7129.4710996084677</v>
      </c>
      <c r="E56" s="48">
        <v>0</v>
      </c>
      <c r="F56" s="46">
        <f t="shared" si="0"/>
        <v>0</v>
      </c>
      <c r="G56" s="46">
        <f t="shared" si="1"/>
        <v>0</v>
      </c>
    </row>
    <row r="57" spans="1:7" ht="15" customHeight="1" x14ac:dyDescent="0.3">
      <c r="A57" s="13" t="s">
        <v>56</v>
      </c>
      <c r="B57" s="50">
        <v>0</v>
      </c>
      <c r="C57" s="49">
        <v>922.68896409848026</v>
      </c>
      <c r="D57" s="49">
        <v>922.68896409848026</v>
      </c>
      <c r="E57" s="49">
        <v>0</v>
      </c>
      <c r="F57" s="46" t="e">
        <f t="shared" si="0"/>
        <v>#DIV/0!</v>
      </c>
      <c r="G57" s="46">
        <f t="shared" si="1"/>
        <v>0</v>
      </c>
    </row>
    <row r="58" spans="1:7" ht="15" customHeight="1" x14ac:dyDescent="0.3">
      <c r="A58" s="13" t="s">
        <v>57</v>
      </c>
      <c r="B58" s="49">
        <v>12461.381644435596</v>
      </c>
      <c r="C58" s="49">
        <v>663.61404207313024</v>
      </c>
      <c r="D58" s="49">
        <v>663.61404207313024</v>
      </c>
      <c r="E58" s="49">
        <v>0</v>
      </c>
      <c r="F58" s="46">
        <f t="shared" si="0"/>
        <v>0</v>
      </c>
      <c r="G58" s="46">
        <f t="shared" si="1"/>
        <v>0</v>
      </c>
    </row>
    <row r="59" spans="1:7" ht="15" customHeight="1" x14ac:dyDescent="0.3">
      <c r="A59" s="13" t="s">
        <v>58</v>
      </c>
      <c r="B59" s="50">
        <v>0</v>
      </c>
      <c r="C59" s="49">
        <v>663.61404207313024</v>
      </c>
      <c r="D59" s="50">
        <v>663.61404207313024</v>
      </c>
      <c r="E59" s="49">
        <v>0</v>
      </c>
      <c r="F59" s="46" t="e">
        <f t="shared" si="0"/>
        <v>#DIV/0!</v>
      </c>
      <c r="G59" s="46">
        <f t="shared" si="1"/>
        <v>0</v>
      </c>
    </row>
    <row r="60" spans="1:7" ht="15" customHeight="1" x14ac:dyDescent="0.3">
      <c r="A60" s="13" t="s">
        <v>60</v>
      </c>
      <c r="B60" s="49">
        <v>6145.1124825801307</v>
      </c>
      <c r="C60" s="49">
        <v>0</v>
      </c>
      <c r="D60" s="49">
        <v>0</v>
      </c>
      <c r="E60" s="49">
        <v>0</v>
      </c>
      <c r="F60" s="46">
        <f t="shared" si="0"/>
        <v>0</v>
      </c>
      <c r="G60" s="46" t="e">
        <f t="shared" si="1"/>
        <v>#DIV/0!</v>
      </c>
    </row>
    <row r="61" spans="1:7" ht="15" customHeight="1" x14ac:dyDescent="0.3">
      <c r="A61" s="13" t="s">
        <v>61</v>
      </c>
      <c r="B61" s="50">
        <v>0</v>
      </c>
      <c r="C61" s="49">
        <v>765.14699051031914</v>
      </c>
      <c r="D61" s="50">
        <v>4879.554051363727</v>
      </c>
      <c r="E61" s="49">
        <v>0</v>
      </c>
      <c r="F61" s="46" t="e">
        <f t="shared" si="0"/>
        <v>#DIV/0!</v>
      </c>
      <c r="G61" s="46">
        <f t="shared" si="1"/>
        <v>0</v>
      </c>
    </row>
    <row r="62" spans="1:7" ht="15" customHeight="1" x14ac:dyDescent="0.3">
      <c r="A62" s="12" t="s">
        <v>62</v>
      </c>
      <c r="B62" s="48">
        <v>13532.485234587564</v>
      </c>
      <c r="C62" s="48">
        <v>5503.2185281040547</v>
      </c>
      <c r="D62" s="48">
        <v>4839.6044860309239</v>
      </c>
      <c r="E62" s="48">
        <v>904.66918840002643</v>
      </c>
      <c r="F62" s="46">
        <f t="shared" si="0"/>
        <v>6.6851666395156313</v>
      </c>
      <c r="G62" s="46">
        <f t="shared" si="1"/>
        <v>18.693039710399297</v>
      </c>
    </row>
    <row r="63" spans="1:7" ht="15" customHeight="1" x14ac:dyDescent="0.3">
      <c r="A63" s="13" t="s">
        <v>63</v>
      </c>
      <c r="B63" s="50">
        <v>0</v>
      </c>
      <c r="C63" s="49">
        <v>743.24772712190588</v>
      </c>
      <c r="D63" s="50">
        <v>345.07930187802771</v>
      </c>
      <c r="E63" s="49">
        <v>0</v>
      </c>
      <c r="F63" s="46" t="e">
        <f t="shared" si="0"/>
        <v>#DIV/0!</v>
      </c>
      <c r="G63" s="46">
        <f t="shared" si="1"/>
        <v>0</v>
      </c>
    </row>
    <row r="64" spans="1:7" ht="15" customHeight="1" x14ac:dyDescent="0.3">
      <c r="A64" s="13" t="s">
        <v>65</v>
      </c>
      <c r="B64" s="49">
        <v>4970.3364523193304</v>
      </c>
      <c r="C64" s="49">
        <v>265.44561682925212</v>
      </c>
      <c r="D64" s="49">
        <v>265.44561682925212</v>
      </c>
      <c r="E64" s="49">
        <v>0</v>
      </c>
      <c r="F64" s="46">
        <f t="shared" si="0"/>
        <v>0</v>
      </c>
      <c r="G64" s="46">
        <f t="shared" si="1"/>
        <v>0</v>
      </c>
    </row>
    <row r="65" spans="1:7" ht="15" customHeight="1" x14ac:dyDescent="0.3">
      <c r="A65" s="13" t="s">
        <v>66</v>
      </c>
      <c r="B65" s="49">
        <v>1363.5715707744375</v>
      </c>
      <c r="C65" s="49">
        <v>663.61404207313024</v>
      </c>
      <c r="D65" s="49">
        <v>265.44561682925212</v>
      </c>
      <c r="E65" s="49">
        <v>0</v>
      </c>
      <c r="F65" s="46">
        <f t="shared" si="0"/>
        <v>0</v>
      </c>
      <c r="G65" s="46">
        <f t="shared" si="1"/>
        <v>0</v>
      </c>
    </row>
    <row r="66" spans="1:7" ht="15" customHeight="1" x14ac:dyDescent="0.3">
      <c r="A66" s="13" t="s">
        <v>67</v>
      </c>
      <c r="B66" s="49">
        <v>1880.4658570575352</v>
      </c>
      <c r="C66" s="49">
        <v>663.61404207313024</v>
      </c>
      <c r="D66" s="49">
        <v>265.44561682925212</v>
      </c>
      <c r="E66" s="49">
        <v>0</v>
      </c>
      <c r="F66" s="46">
        <f t="shared" si="0"/>
        <v>0</v>
      </c>
      <c r="G66" s="46">
        <f t="shared" si="1"/>
        <v>0</v>
      </c>
    </row>
    <row r="67" spans="1:7" ht="15" customHeight="1" x14ac:dyDescent="0.3">
      <c r="A67" s="13" t="s">
        <v>68</v>
      </c>
      <c r="B67" s="49">
        <v>1750.6138429889174</v>
      </c>
      <c r="C67" s="49">
        <v>1327.2280841462605</v>
      </c>
      <c r="D67" s="49">
        <v>1327.2280841462605</v>
      </c>
      <c r="E67" s="49">
        <v>865.84378525449597</v>
      </c>
      <c r="F67" s="46">
        <f t="shared" si="0"/>
        <v>49.459438968915848</v>
      </c>
      <c r="G67" s="46">
        <f t="shared" si="1"/>
        <v>65.236999999999995</v>
      </c>
    </row>
    <row r="68" spans="1:7" ht="15" customHeight="1" x14ac:dyDescent="0.3">
      <c r="A68" s="13" t="s">
        <v>69</v>
      </c>
      <c r="B68" s="49">
        <v>3527.9262061185213</v>
      </c>
      <c r="C68" s="49">
        <v>1110.0935695799321</v>
      </c>
      <c r="D68" s="49">
        <v>1640.9848032384364</v>
      </c>
      <c r="E68" s="49">
        <v>0</v>
      </c>
      <c r="F68" s="46">
        <f t="shared" si="0"/>
        <v>0</v>
      </c>
      <c r="G68" s="46">
        <f t="shared" si="1"/>
        <v>0</v>
      </c>
    </row>
    <row r="69" spans="1:7" ht="15" customHeight="1" x14ac:dyDescent="0.3">
      <c r="A69" s="13" t="s">
        <v>70</v>
      </c>
      <c r="B69" s="49">
        <v>39.571305328820756</v>
      </c>
      <c r="C69" s="49">
        <v>66.361404207313029</v>
      </c>
      <c r="D69" s="49">
        <v>66.361404207313029</v>
      </c>
      <c r="E69" s="49">
        <v>38.825403145530551</v>
      </c>
      <c r="F69" s="46">
        <f t="shared" si="0"/>
        <v>98.115042763709525</v>
      </c>
      <c r="G69" s="46">
        <f t="shared" si="1"/>
        <v>58.505999999999979</v>
      </c>
    </row>
    <row r="70" spans="1:7" ht="15" customHeight="1" x14ac:dyDescent="0.3">
      <c r="A70" s="13" t="s">
        <v>71</v>
      </c>
      <c r="B70" s="50">
        <v>0</v>
      </c>
      <c r="C70" s="49">
        <v>663.61404207313024</v>
      </c>
      <c r="D70" s="49">
        <v>663.61404207313024</v>
      </c>
      <c r="E70" s="49">
        <v>0</v>
      </c>
      <c r="F70" s="46" t="e">
        <f t="shared" si="0"/>
        <v>#DIV/0!</v>
      </c>
      <c r="G70" s="46">
        <f t="shared" si="1"/>
        <v>0</v>
      </c>
    </row>
    <row r="71" spans="1:7" ht="15" customHeight="1" x14ac:dyDescent="0.3">
      <c r="A71" s="12" t="s">
        <v>72</v>
      </c>
      <c r="B71" s="48">
        <v>20678.070210365651</v>
      </c>
      <c r="C71" s="48">
        <v>50635.078638263985</v>
      </c>
      <c r="D71" s="48">
        <v>47980.622469971458</v>
      </c>
      <c r="E71" s="48">
        <v>12843.809144601499</v>
      </c>
      <c r="F71" s="46">
        <f t="shared" si="0"/>
        <v>62.113190515056196</v>
      </c>
      <c r="G71" s="46">
        <f t="shared" si="1"/>
        <v>26.768742220132225</v>
      </c>
    </row>
    <row r="72" spans="1:7" ht="15" customHeight="1" x14ac:dyDescent="0.3">
      <c r="A72" s="13" t="s">
        <v>73</v>
      </c>
      <c r="B72" s="49">
        <v>8868.1850155949287</v>
      </c>
      <c r="C72" s="49">
        <v>663.61404207313024</v>
      </c>
      <c r="D72" s="49">
        <v>663.61404207313024</v>
      </c>
      <c r="E72" s="49">
        <v>0</v>
      </c>
      <c r="F72" s="46">
        <f t="shared" si="0"/>
        <v>0</v>
      </c>
      <c r="G72" s="46">
        <f t="shared" si="1"/>
        <v>0</v>
      </c>
    </row>
    <row r="73" spans="1:7" ht="15" customHeight="1" x14ac:dyDescent="0.3">
      <c r="A73" s="13" t="s">
        <v>74</v>
      </c>
      <c r="B73" s="50">
        <v>0</v>
      </c>
      <c r="C73" s="49">
        <v>1327.2280841462605</v>
      </c>
      <c r="D73" s="49">
        <v>1327.2280841462605</v>
      </c>
      <c r="E73" s="49">
        <v>0</v>
      </c>
      <c r="F73" s="46" t="e">
        <f t="shared" ref="F73:F136" si="2">E73/B73*100</f>
        <v>#DIV/0!</v>
      </c>
      <c r="G73" s="46">
        <f t="shared" ref="G73:G136" si="3">E73/D73*100</f>
        <v>0</v>
      </c>
    </row>
    <row r="74" spans="1:7" ht="15" customHeight="1" x14ac:dyDescent="0.3">
      <c r="A74" s="13" t="s">
        <v>75</v>
      </c>
      <c r="B74" s="49">
        <v>1509.8626318932907</v>
      </c>
      <c r="C74" s="49">
        <v>1327.2280841462605</v>
      </c>
      <c r="D74" s="49">
        <v>1327.2280841462605</v>
      </c>
      <c r="E74" s="49">
        <v>1363.513172738735</v>
      </c>
      <c r="F74" s="46">
        <f t="shared" si="2"/>
        <v>90.307101052561251</v>
      </c>
      <c r="G74" s="46">
        <f t="shared" si="3"/>
        <v>102.73390000000001</v>
      </c>
    </row>
    <row r="75" spans="1:7" ht="15" customHeight="1" x14ac:dyDescent="0.3">
      <c r="A75" s="13" t="s">
        <v>76</v>
      </c>
      <c r="B75" s="49">
        <v>7768.512840931714</v>
      </c>
      <c r="C75" s="49">
        <v>424.71298692680335</v>
      </c>
      <c r="D75" s="49">
        <v>424.71298692680335</v>
      </c>
      <c r="E75" s="49">
        <v>0</v>
      </c>
      <c r="F75" s="46">
        <f t="shared" si="2"/>
        <v>0</v>
      </c>
      <c r="G75" s="46">
        <f t="shared" si="3"/>
        <v>0</v>
      </c>
    </row>
    <row r="76" spans="1:7" ht="15" customHeight="1" x14ac:dyDescent="0.3">
      <c r="A76" s="13" t="s">
        <v>77</v>
      </c>
      <c r="B76" s="49">
        <v>1716.9354303537061</v>
      </c>
      <c r="C76" s="49">
        <v>2654.4561682925209</v>
      </c>
      <c r="D76" s="49">
        <v>5972.5263786581718</v>
      </c>
      <c r="E76" s="49">
        <v>4085.545158935563</v>
      </c>
      <c r="F76" s="46">
        <f t="shared" si="2"/>
        <v>237.95566721422361</v>
      </c>
      <c r="G76" s="46">
        <f t="shared" si="3"/>
        <v>68.405644444444448</v>
      </c>
    </row>
    <row r="77" spans="1:7" ht="15" customHeight="1" x14ac:dyDescent="0.3">
      <c r="A77" s="13" t="s">
        <v>78</v>
      </c>
      <c r="B77" s="49">
        <v>169.35430353706283</v>
      </c>
      <c r="C77" s="49">
        <v>43176.056805362001</v>
      </c>
      <c r="D77" s="49">
        <v>37203.53042670383</v>
      </c>
      <c r="E77" s="49">
        <v>6839.8818767005105</v>
      </c>
      <c r="F77" s="46">
        <f t="shared" si="2"/>
        <v>4038.8001567398119</v>
      </c>
      <c r="G77" s="46">
        <f t="shared" si="3"/>
        <v>18.385034426171025</v>
      </c>
    </row>
    <row r="78" spans="1:7" ht="15" customHeight="1" x14ac:dyDescent="0.3">
      <c r="A78" s="13" t="s">
        <v>79</v>
      </c>
      <c r="B78" s="49">
        <v>645.21998805494718</v>
      </c>
      <c r="C78" s="49">
        <v>1061.7824673170085</v>
      </c>
      <c r="D78" s="49">
        <v>1061.7824673170085</v>
      </c>
      <c r="E78" s="49">
        <v>554.86893622669049</v>
      </c>
      <c r="F78" s="46">
        <f t="shared" si="2"/>
        <v>85.996860993004091</v>
      </c>
      <c r="G78" s="46">
        <f t="shared" si="3"/>
        <v>52.258249999999997</v>
      </c>
    </row>
    <row r="79" spans="1:7" ht="15" customHeight="1" x14ac:dyDescent="0.3">
      <c r="A79" s="12" t="s">
        <v>80</v>
      </c>
      <c r="B79" s="48">
        <v>3079.7876435065364</v>
      </c>
      <c r="C79" s="48">
        <v>32394.983077841924</v>
      </c>
      <c r="D79" s="48">
        <v>24431.614572964361</v>
      </c>
      <c r="E79" s="48">
        <v>3262.0810936359412</v>
      </c>
      <c r="F79" s="46">
        <f t="shared" si="2"/>
        <v>105.91902660931038</v>
      </c>
      <c r="G79" s="46">
        <f t="shared" si="3"/>
        <v>13.351885049978272</v>
      </c>
    </row>
    <row r="80" spans="1:7" ht="15" customHeight="1" x14ac:dyDescent="0.3">
      <c r="A80" s="13" t="s">
        <v>81</v>
      </c>
      <c r="B80" s="49">
        <v>2725.600902515097</v>
      </c>
      <c r="C80" s="49">
        <v>132.72280841462606</v>
      </c>
      <c r="D80" s="49">
        <v>132.72280841462606</v>
      </c>
      <c r="E80" s="49">
        <v>0</v>
      </c>
      <c r="F80" s="46">
        <f t="shared" si="2"/>
        <v>0</v>
      </c>
      <c r="G80" s="46">
        <f t="shared" si="3"/>
        <v>0</v>
      </c>
    </row>
    <row r="81" spans="1:7" ht="15" customHeight="1" x14ac:dyDescent="0.3">
      <c r="A81" s="13" t="s">
        <v>82</v>
      </c>
      <c r="B81" s="49">
        <v>351.65571703497244</v>
      </c>
      <c r="C81" s="49">
        <v>132.72280841462606</v>
      </c>
      <c r="D81" s="49">
        <v>796.33685048775624</v>
      </c>
      <c r="E81" s="49">
        <v>0</v>
      </c>
      <c r="F81" s="46">
        <f t="shared" si="2"/>
        <v>0</v>
      </c>
      <c r="G81" s="46">
        <f t="shared" si="3"/>
        <v>0</v>
      </c>
    </row>
    <row r="82" spans="1:7" ht="15" customHeight="1" x14ac:dyDescent="0.3">
      <c r="A82" s="13" t="s">
        <v>83</v>
      </c>
      <c r="B82" s="50">
        <v>2.5310239564669188</v>
      </c>
      <c r="C82" s="49">
        <v>32129.537461012675</v>
      </c>
      <c r="D82" s="49">
        <v>23502.554914061981</v>
      </c>
      <c r="E82" s="49">
        <v>3262.0810936359412</v>
      </c>
      <c r="F82" s="46">
        <f t="shared" si="2"/>
        <v>128883.8489774515</v>
      </c>
      <c r="G82" s="46">
        <f t="shared" si="3"/>
        <v>13.879687147052181</v>
      </c>
    </row>
    <row r="83" spans="1:7" ht="15" customHeight="1" x14ac:dyDescent="0.3">
      <c r="A83" s="12" t="s">
        <v>84</v>
      </c>
      <c r="B83" s="48">
        <v>353.97173004180769</v>
      </c>
      <c r="C83" s="48">
        <v>0</v>
      </c>
      <c r="D83" s="48">
        <v>0</v>
      </c>
      <c r="E83" s="48">
        <v>0</v>
      </c>
      <c r="F83" s="46">
        <f t="shared" si="2"/>
        <v>0</v>
      </c>
      <c r="G83" s="46" t="e">
        <f t="shared" si="3"/>
        <v>#DIV/0!</v>
      </c>
    </row>
    <row r="84" spans="1:7" ht="15" customHeight="1" x14ac:dyDescent="0.3">
      <c r="A84" s="13" t="s">
        <v>85</v>
      </c>
      <c r="B84" s="49">
        <v>353.97173004180769</v>
      </c>
      <c r="C84" s="49">
        <v>0</v>
      </c>
      <c r="D84" s="49">
        <v>0</v>
      </c>
      <c r="E84" s="49">
        <v>0</v>
      </c>
      <c r="F84" s="46">
        <f t="shared" si="2"/>
        <v>0</v>
      </c>
      <c r="G84" s="46" t="e">
        <f t="shared" si="3"/>
        <v>#DIV/0!</v>
      </c>
    </row>
    <row r="85" spans="1:7" ht="15" customHeight="1" x14ac:dyDescent="0.3">
      <c r="A85" s="12" t="s">
        <v>55</v>
      </c>
      <c r="B85" s="48">
        <v>5874.9326431747295</v>
      </c>
      <c r="C85" s="48">
        <v>0</v>
      </c>
      <c r="D85" s="48">
        <v>0</v>
      </c>
      <c r="E85" s="48">
        <v>0</v>
      </c>
      <c r="F85" s="46">
        <f t="shared" si="2"/>
        <v>0</v>
      </c>
      <c r="G85" s="46" t="e">
        <f t="shared" si="3"/>
        <v>#DIV/0!</v>
      </c>
    </row>
    <row r="86" spans="1:7" ht="15" customHeight="1" x14ac:dyDescent="0.3">
      <c r="A86" s="13" t="s">
        <v>58</v>
      </c>
      <c r="B86" s="49">
        <v>5874.9326431747295</v>
      </c>
      <c r="C86" s="49">
        <v>0</v>
      </c>
      <c r="D86" s="49">
        <v>0</v>
      </c>
      <c r="E86" s="49">
        <v>0</v>
      </c>
      <c r="F86" s="46">
        <f t="shared" si="2"/>
        <v>0</v>
      </c>
      <c r="G86" s="46" t="e">
        <f t="shared" si="3"/>
        <v>#DIV/0!</v>
      </c>
    </row>
    <row r="87" spans="1:7" ht="15" customHeight="1" x14ac:dyDescent="0.3">
      <c r="A87" s="3" t="s">
        <v>6</v>
      </c>
      <c r="B87" s="51">
        <v>6751043.8847966017</v>
      </c>
      <c r="C87" s="51">
        <v>7114564.4701041868</v>
      </c>
      <c r="D87" s="51">
        <v>7235342.2257614965</v>
      </c>
      <c r="E87" s="51">
        <v>7062210.1002057223</v>
      </c>
      <c r="F87" s="46">
        <f t="shared" si="2"/>
        <v>104.60915705362052</v>
      </c>
      <c r="G87" s="46">
        <f t="shared" si="3"/>
        <v>97.607132874249743</v>
      </c>
    </row>
    <row r="88" spans="1:7" ht="15" customHeight="1" x14ac:dyDescent="0.3">
      <c r="A88" s="12" t="s">
        <v>41</v>
      </c>
      <c r="B88" s="48">
        <v>5286343.1680934364</v>
      </c>
      <c r="C88" s="48">
        <v>5363841.7944123698</v>
      </c>
      <c r="D88" s="48">
        <v>5428875.9705355363</v>
      </c>
      <c r="E88" s="48">
        <v>5407384.9306523334</v>
      </c>
      <c r="F88" s="46">
        <f t="shared" si="2"/>
        <v>102.28970686748949</v>
      </c>
      <c r="G88" s="46">
        <f t="shared" si="3"/>
        <v>99.604134631186227</v>
      </c>
    </row>
    <row r="89" spans="1:7" ht="15" customHeight="1" x14ac:dyDescent="0.3">
      <c r="A89" s="13" t="s">
        <v>42</v>
      </c>
      <c r="B89" s="49">
        <v>4803937.3017453048</v>
      </c>
      <c r="C89" s="49">
        <v>4825856.5266441032</v>
      </c>
      <c r="D89" s="49">
        <v>4937343.6857123896</v>
      </c>
      <c r="E89" s="49">
        <v>4915748.151834893</v>
      </c>
      <c r="F89" s="46">
        <f t="shared" si="2"/>
        <v>102.32748354248851</v>
      </c>
      <c r="G89" s="46">
        <f t="shared" si="3"/>
        <v>99.562608251477627</v>
      </c>
    </row>
    <row r="90" spans="1:7" ht="15" customHeight="1" x14ac:dyDescent="0.3">
      <c r="A90" s="13" t="s">
        <v>43</v>
      </c>
      <c r="B90" s="49">
        <v>482405.86634813191</v>
      </c>
      <c r="C90" s="49">
        <v>537985.26776826591</v>
      </c>
      <c r="D90" s="49">
        <v>491532.28482314682</v>
      </c>
      <c r="E90" s="49">
        <v>491636.77881743974</v>
      </c>
      <c r="F90" s="46">
        <f t="shared" si="2"/>
        <v>101.91351579929714</v>
      </c>
      <c r="G90" s="46">
        <f t="shared" si="3"/>
        <v>100.02125882622958</v>
      </c>
    </row>
    <row r="91" spans="1:7" ht="15" customHeight="1" x14ac:dyDescent="0.3">
      <c r="A91" s="13" t="s">
        <v>44</v>
      </c>
      <c r="B91" s="50">
        <v>0</v>
      </c>
      <c r="C91" s="50">
        <v>0</v>
      </c>
      <c r="D91" s="50">
        <v>0</v>
      </c>
      <c r="E91" s="49">
        <v>0</v>
      </c>
      <c r="F91" s="46" t="e">
        <f t="shared" si="2"/>
        <v>#DIV/0!</v>
      </c>
      <c r="G91" s="46" t="e">
        <f t="shared" si="3"/>
        <v>#DIV/0!</v>
      </c>
    </row>
    <row r="92" spans="1:7" ht="15" customHeight="1" x14ac:dyDescent="0.3">
      <c r="A92" s="12" t="s">
        <v>45</v>
      </c>
      <c r="B92" s="48">
        <v>149114.13763355231</v>
      </c>
      <c r="C92" s="48">
        <v>49771.053155484769</v>
      </c>
      <c r="D92" s="48">
        <v>49771.053155484769</v>
      </c>
      <c r="E92" s="48">
        <v>45360.825535868338</v>
      </c>
      <c r="F92" s="46">
        <f t="shared" si="2"/>
        <v>30.420204452606953</v>
      </c>
      <c r="G92" s="46">
        <f t="shared" si="3"/>
        <v>91.138970666666665</v>
      </c>
    </row>
    <row r="93" spans="1:7" ht="15" customHeight="1" x14ac:dyDescent="0.3">
      <c r="A93" s="13" t="s">
        <v>46</v>
      </c>
      <c r="B93" s="49">
        <v>149114.13763355231</v>
      </c>
      <c r="C93" s="49">
        <v>49771.053155484769</v>
      </c>
      <c r="D93" s="49">
        <v>49771.053155484769</v>
      </c>
      <c r="E93" s="49">
        <v>45360.825535868338</v>
      </c>
      <c r="F93" s="46">
        <f t="shared" si="2"/>
        <v>30.420204452606953</v>
      </c>
      <c r="G93" s="46">
        <f t="shared" si="3"/>
        <v>91.138970666666665</v>
      </c>
    </row>
    <row r="94" spans="1:7" ht="15" customHeight="1" x14ac:dyDescent="0.3">
      <c r="A94" s="12" t="s">
        <v>47</v>
      </c>
      <c r="B94" s="48">
        <v>689096.93543035374</v>
      </c>
      <c r="C94" s="48">
        <v>754183.15747561213</v>
      </c>
      <c r="D94" s="48">
        <v>764800.98214878223</v>
      </c>
      <c r="E94" s="48">
        <v>740674.46678611706</v>
      </c>
      <c r="F94" s="46">
        <f t="shared" si="2"/>
        <v>107.48480057069942</v>
      </c>
      <c r="G94" s="46">
        <f t="shared" si="3"/>
        <v>96.845386456633548</v>
      </c>
    </row>
    <row r="95" spans="1:7" ht="15" customHeight="1" x14ac:dyDescent="0.3">
      <c r="A95" s="13" t="s">
        <v>48</v>
      </c>
      <c r="B95" s="49">
        <v>689096.93543035374</v>
      </c>
      <c r="C95" s="49">
        <v>754183.15747561213</v>
      </c>
      <c r="D95" s="49">
        <v>764800.98214878223</v>
      </c>
      <c r="E95" s="49">
        <v>740674.46678611706</v>
      </c>
      <c r="F95" s="46">
        <f t="shared" si="2"/>
        <v>107.48480057069942</v>
      </c>
      <c r="G95" s="46">
        <f t="shared" si="3"/>
        <v>96.845386456633548</v>
      </c>
    </row>
    <row r="96" spans="1:7" ht="15" customHeight="1" x14ac:dyDescent="0.3">
      <c r="A96" s="13" t="s">
        <v>49</v>
      </c>
      <c r="B96" s="50">
        <v>0</v>
      </c>
      <c r="C96" s="50">
        <v>0</v>
      </c>
      <c r="D96" s="50">
        <v>0</v>
      </c>
      <c r="E96" s="49">
        <v>0</v>
      </c>
      <c r="F96" s="46" t="e">
        <f t="shared" si="2"/>
        <v>#DIV/0!</v>
      </c>
      <c r="G96" s="46" t="e">
        <f t="shared" si="3"/>
        <v>#DIV/0!</v>
      </c>
    </row>
    <row r="97" spans="1:7" ht="15" customHeight="1" x14ac:dyDescent="0.3">
      <c r="A97" s="12" t="s">
        <v>50</v>
      </c>
      <c r="B97" s="48">
        <v>59080.436658039682</v>
      </c>
      <c r="C97" s="48">
        <v>58796.204127679339</v>
      </c>
      <c r="D97" s="48">
        <v>58796.204127679339</v>
      </c>
      <c r="E97" s="48">
        <v>51848.556639458489</v>
      </c>
      <c r="F97" s="46">
        <f t="shared" si="2"/>
        <v>87.75926444071554</v>
      </c>
      <c r="G97" s="46">
        <f t="shared" si="3"/>
        <v>88.183510158013547</v>
      </c>
    </row>
    <row r="98" spans="1:7" ht="15" customHeight="1" x14ac:dyDescent="0.3">
      <c r="A98" s="13" t="s">
        <v>51</v>
      </c>
      <c r="B98" s="49">
        <v>2694.1469241489149</v>
      </c>
      <c r="C98" s="49">
        <v>9821.4878226823275</v>
      </c>
      <c r="D98" s="49">
        <v>13803.172075121109</v>
      </c>
      <c r="E98" s="49">
        <v>11511.290729311833</v>
      </c>
      <c r="F98" s="46">
        <f t="shared" si="2"/>
        <v>427.27034023759745</v>
      </c>
      <c r="G98" s="46">
        <f t="shared" si="3"/>
        <v>83.395980769230789</v>
      </c>
    </row>
    <row r="99" spans="1:7" ht="15" customHeight="1" x14ac:dyDescent="0.3">
      <c r="A99" s="13" t="s">
        <v>52</v>
      </c>
      <c r="B99" s="49">
        <v>50430.61915190125</v>
      </c>
      <c r="C99" s="49">
        <v>25880.947640852079</v>
      </c>
      <c r="D99" s="49">
        <v>25880.947640852079</v>
      </c>
      <c r="E99" s="49">
        <v>24255.276395248522</v>
      </c>
      <c r="F99" s="46">
        <f t="shared" si="2"/>
        <v>48.096328784284005</v>
      </c>
      <c r="G99" s="46">
        <f t="shared" si="3"/>
        <v>93.718656410256401</v>
      </c>
    </row>
    <row r="100" spans="1:7" ht="15" customHeight="1" x14ac:dyDescent="0.3">
      <c r="A100" s="13" t="s">
        <v>53</v>
      </c>
      <c r="B100" s="49">
        <v>5955.6705819895142</v>
      </c>
      <c r="C100" s="49">
        <v>20572.035304267036</v>
      </c>
      <c r="D100" s="49">
        <v>15926.737009755125</v>
      </c>
      <c r="E100" s="49">
        <v>12964.198022430153</v>
      </c>
      <c r="F100" s="46">
        <f t="shared" si="2"/>
        <v>217.67822521337999</v>
      </c>
      <c r="G100" s="46">
        <f t="shared" si="3"/>
        <v>81.39895833333334</v>
      </c>
    </row>
    <row r="101" spans="1:7" ht="15" customHeight="1" x14ac:dyDescent="0.3">
      <c r="A101" s="13" t="s">
        <v>54</v>
      </c>
      <c r="B101" s="49">
        <v>0</v>
      </c>
      <c r="C101" s="49">
        <v>2521.7333598778951</v>
      </c>
      <c r="D101" s="49">
        <v>3185.3474019510249</v>
      </c>
      <c r="E101" s="49">
        <v>3117.7914924679803</v>
      </c>
      <c r="F101" s="46" t="e">
        <f t="shared" si="2"/>
        <v>#DIV/0!</v>
      </c>
      <c r="G101" s="46">
        <f t="shared" si="3"/>
        <v>97.879166666666677</v>
      </c>
    </row>
    <row r="102" spans="1:7" ht="15" customHeight="1" x14ac:dyDescent="0.3">
      <c r="A102" s="12" t="s">
        <v>55</v>
      </c>
      <c r="B102" s="48">
        <v>197512.14811865418</v>
      </c>
      <c r="C102" s="48">
        <v>474695.20207047579</v>
      </c>
      <c r="D102" s="48">
        <v>493276.39524852345</v>
      </c>
      <c r="E102" s="48">
        <v>414356.47222775238</v>
      </c>
      <c r="F102" s="46">
        <f t="shared" si="2"/>
        <v>209.78784149460537</v>
      </c>
      <c r="G102" s="46">
        <f t="shared" si="3"/>
        <v>84.000871766627</v>
      </c>
    </row>
    <row r="103" spans="1:7" ht="15" customHeight="1" x14ac:dyDescent="0.3">
      <c r="A103" s="13" t="s">
        <v>56</v>
      </c>
      <c r="B103" s="49">
        <v>26598.092773243079</v>
      </c>
      <c r="C103" s="49">
        <v>45530.293981020637</v>
      </c>
      <c r="D103" s="49">
        <v>45530.293981020637</v>
      </c>
      <c r="E103" s="49">
        <v>39033.211228349588</v>
      </c>
      <c r="F103" s="46">
        <f t="shared" si="2"/>
        <v>146.7519177450794</v>
      </c>
      <c r="G103" s="46">
        <f t="shared" si="3"/>
        <v>85.730198106387434</v>
      </c>
    </row>
    <row r="104" spans="1:7" ht="15" customHeight="1" x14ac:dyDescent="0.3">
      <c r="A104" s="13" t="s">
        <v>57</v>
      </c>
      <c r="B104" s="49">
        <v>50604.504612117591</v>
      </c>
      <c r="C104" s="49">
        <v>128547.74703032715</v>
      </c>
      <c r="D104" s="49">
        <v>128547.74703032715</v>
      </c>
      <c r="E104" s="49">
        <v>72227.136505408445</v>
      </c>
      <c r="F104" s="46">
        <f t="shared" si="2"/>
        <v>142.72867022220225</v>
      </c>
      <c r="G104" s="46">
        <f t="shared" si="3"/>
        <v>56.187010798694523</v>
      </c>
    </row>
    <row r="105" spans="1:7" ht="15" customHeight="1" x14ac:dyDescent="0.3">
      <c r="A105" s="13" t="s">
        <v>58</v>
      </c>
      <c r="B105" s="49">
        <v>95364.000265445618</v>
      </c>
      <c r="C105" s="49">
        <v>262127.54661888644</v>
      </c>
      <c r="D105" s="49">
        <v>268763.68703961774</v>
      </c>
      <c r="E105" s="49">
        <v>251479.72526378656</v>
      </c>
      <c r="F105" s="46">
        <f t="shared" si="2"/>
        <v>263.70509265948675</v>
      </c>
      <c r="G105" s="46">
        <f t="shared" si="3"/>
        <v>93.569085925925918</v>
      </c>
    </row>
    <row r="106" spans="1:7" ht="15" customHeight="1" x14ac:dyDescent="0.3">
      <c r="A106" s="13" t="s">
        <v>60</v>
      </c>
      <c r="B106" s="49">
        <v>0</v>
      </c>
      <c r="C106" s="49">
        <v>19244.807220120776</v>
      </c>
      <c r="D106" s="49">
        <v>25217.333598778951</v>
      </c>
      <c r="E106" s="49">
        <v>28678.321056473553</v>
      </c>
      <c r="F106" s="46" t="e">
        <f t="shared" si="2"/>
        <v>#DIV/0!</v>
      </c>
      <c r="G106" s="46">
        <f t="shared" si="3"/>
        <v>113.72463684210526</v>
      </c>
    </row>
    <row r="107" spans="1:7" ht="15" customHeight="1" x14ac:dyDescent="0.3">
      <c r="A107" s="13" t="s">
        <v>61</v>
      </c>
      <c r="B107" s="49">
        <v>24945.550467847897</v>
      </c>
      <c r="C107" s="49">
        <v>19244.807220120776</v>
      </c>
      <c r="D107" s="49">
        <v>25217.333598778951</v>
      </c>
      <c r="E107" s="49">
        <v>22938.078173734157</v>
      </c>
      <c r="F107" s="46">
        <f t="shared" si="2"/>
        <v>91.952583701445462</v>
      </c>
      <c r="G107" s="46">
        <f t="shared" si="3"/>
        <v>90.96155263157894</v>
      </c>
    </row>
    <row r="108" spans="1:7" ht="15" customHeight="1" x14ac:dyDescent="0.3">
      <c r="A108" s="12" t="s">
        <v>62</v>
      </c>
      <c r="B108" s="48">
        <v>361296.62087729777</v>
      </c>
      <c r="C108" s="48">
        <v>352649.27997876436</v>
      </c>
      <c r="D108" s="48">
        <v>352649.27997876436</v>
      </c>
      <c r="E108" s="48">
        <v>327211.73402349185</v>
      </c>
      <c r="F108" s="46">
        <f t="shared" si="2"/>
        <v>90.565954707508396</v>
      </c>
      <c r="G108" s="46">
        <f t="shared" si="3"/>
        <v>92.786729649127793</v>
      </c>
    </row>
    <row r="109" spans="1:7" ht="15" customHeight="1" x14ac:dyDescent="0.3">
      <c r="A109" s="13" t="s">
        <v>63</v>
      </c>
      <c r="B109" s="49">
        <v>104039.65359347004</v>
      </c>
      <c r="C109" s="49">
        <v>116185.54648616364</v>
      </c>
      <c r="D109" s="49">
        <v>116185.54648616364</v>
      </c>
      <c r="E109" s="49">
        <v>99607.955405136367</v>
      </c>
      <c r="F109" s="46">
        <f t="shared" si="2"/>
        <v>95.740375870867155</v>
      </c>
      <c r="G109" s="46">
        <f t="shared" si="3"/>
        <v>85.731795750514053</v>
      </c>
    </row>
    <row r="110" spans="1:7" ht="15" customHeight="1" x14ac:dyDescent="0.3">
      <c r="A110" s="13" t="s">
        <v>65</v>
      </c>
      <c r="B110" s="49">
        <v>1990.8421262193906</v>
      </c>
      <c r="C110" s="49">
        <v>12608.666799389475</v>
      </c>
      <c r="D110" s="49">
        <v>12608.666799389475</v>
      </c>
      <c r="E110" s="49">
        <v>10476.342159400092</v>
      </c>
      <c r="F110" s="46">
        <f t="shared" si="2"/>
        <v>526.22666666666669</v>
      </c>
      <c r="G110" s="46">
        <f t="shared" si="3"/>
        <v>83.08842105263156</v>
      </c>
    </row>
    <row r="111" spans="1:7" ht="15" customHeight="1" x14ac:dyDescent="0.3">
      <c r="A111" s="13" t="s">
        <v>66</v>
      </c>
      <c r="B111" s="49">
        <v>39285.95129072931</v>
      </c>
      <c r="C111" s="49">
        <v>28535.403809144598</v>
      </c>
      <c r="D111" s="49">
        <v>28535.403809144598</v>
      </c>
      <c r="E111" s="49">
        <v>25054.756121839535</v>
      </c>
      <c r="F111" s="46">
        <f t="shared" si="2"/>
        <v>63.775358108108108</v>
      </c>
      <c r="G111" s="46">
        <f t="shared" si="3"/>
        <v>87.802353488372091</v>
      </c>
    </row>
    <row r="112" spans="1:7" ht="15" customHeight="1" x14ac:dyDescent="0.3">
      <c r="A112" s="13" t="s">
        <v>67</v>
      </c>
      <c r="B112" s="49">
        <v>22920.767137832634</v>
      </c>
      <c r="C112" s="49">
        <v>15263.122967681995</v>
      </c>
      <c r="D112" s="49">
        <v>15263.122967681995</v>
      </c>
      <c r="E112" s="49">
        <v>14699.304532483908</v>
      </c>
      <c r="F112" s="46">
        <f t="shared" si="2"/>
        <v>64.130944850538967</v>
      </c>
      <c r="G112" s="46">
        <f t="shared" si="3"/>
        <v>96.306008695652181</v>
      </c>
    </row>
    <row r="113" spans="1:7" ht="15" customHeight="1" x14ac:dyDescent="0.3">
      <c r="A113" s="13" t="s">
        <v>68</v>
      </c>
      <c r="B113" s="50">
        <v>0</v>
      </c>
      <c r="C113" s="49">
        <v>1327.2280841462605</v>
      </c>
      <c r="D113" s="49">
        <v>1327.2280841462605</v>
      </c>
      <c r="E113" s="49">
        <v>1327.2280841462605</v>
      </c>
      <c r="F113" s="46" t="e">
        <f t="shared" si="2"/>
        <v>#DIV/0!</v>
      </c>
      <c r="G113" s="46">
        <f t="shared" si="3"/>
        <v>100</v>
      </c>
    </row>
    <row r="114" spans="1:7" ht="15" customHeight="1" x14ac:dyDescent="0.3">
      <c r="A114" s="13" t="s">
        <v>69</v>
      </c>
      <c r="B114" s="49">
        <v>120061.58338310439</v>
      </c>
      <c r="C114" s="49">
        <v>97104.784657243348</v>
      </c>
      <c r="D114" s="49">
        <v>97104.784657243348</v>
      </c>
      <c r="E114" s="49">
        <v>94218.747096688559</v>
      </c>
      <c r="F114" s="46">
        <f t="shared" si="2"/>
        <v>78.475349434669752</v>
      </c>
      <c r="G114" s="46">
        <f t="shared" si="3"/>
        <v>97.027914154032871</v>
      </c>
    </row>
    <row r="115" spans="1:7" ht="15" customHeight="1" x14ac:dyDescent="0.3">
      <c r="A115" s="13" t="s">
        <v>71</v>
      </c>
      <c r="B115" s="49">
        <v>72997.823345941986</v>
      </c>
      <c r="C115" s="49">
        <v>81624.527174995019</v>
      </c>
      <c r="D115" s="49">
        <v>81624.527174995019</v>
      </c>
      <c r="E115" s="49">
        <v>81827.400623797206</v>
      </c>
      <c r="F115" s="46">
        <f t="shared" si="2"/>
        <v>112.09567199834332</v>
      </c>
      <c r="G115" s="46">
        <f t="shared" si="3"/>
        <v>100.24854471544717</v>
      </c>
    </row>
    <row r="116" spans="1:7" ht="15" customHeight="1" x14ac:dyDescent="0.3">
      <c r="A116" s="12" t="s">
        <v>72</v>
      </c>
      <c r="B116" s="48">
        <v>8202.2695600238894</v>
      </c>
      <c r="C116" s="48">
        <v>56646.094631362394</v>
      </c>
      <c r="D116" s="48">
        <v>69918.375472825006</v>
      </c>
      <c r="E116" s="48">
        <v>58729.970137368102</v>
      </c>
      <c r="F116" s="46">
        <f t="shared" si="2"/>
        <v>716.02097087378638</v>
      </c>
      <c r="G116" s="46">
        <f t="shared" si="3"/>
        <v>83.997904328018208</v>
      </c>
    </row>
    <row r="117" spans="1:7" ht="15" customHeight="1" x14ac:dyDescent="0.3">
      <c r="A117" s="13" t="s">
        <v>73</v>
      </c>
      <c r="B117" s="50">
        <v>0</v>
      </c>
      <c r="C117" s="49">
        <v>8626.9825469506923</v>
      </c>
      <c r="D117" s="49">
        <v>8626.9825469506923</v>
      </c>
      <c r="E117" s="49">
        <v>8086.9201672307381</v>
      </c>
      <c r="F117" s="46" t="e">
        <f t="shared" si="2"/>
        <v>#DIV/0!</v>
      </c>
      <c r="G117" s="46">
        <f t="shared" si="3"/>
        <v>93.739846153846159</v>
      </c>
    </row>
    <row r="118" spans="1:7" ht="15" customHeight="1" x14ac:dyDescent="0.3">
      <c r="A118" s="13" t="s">
        <v>74</v>
      </c>
      <c r="B118" s="50">
        <v>0</v>
      </c>
      <c r="C118" s="49">
        <v>21235.649346340168</v>
      </c>
      <c r="D118" s="49">
        <v>18581.193178047648</v>
      </c>
      <c r="E118" s="49">
        <v>11749.274669852013</v>
      </c>
      <c r="F118" s="46" t="e">
        <f t="shared" si="2"/>
        <v>#DIV/0!</v>
      </c>
      <c r="G118" s="46">
        <f t="shared" si="3"/>
        <v>63.232078571428559</v>
      </c>
    </row>
    <row r="119" spans="1:7" ht="15" customHeight="1" x14ac:dyDescent="0.3">
      <c r="A119" s="13" t="s">
        <v>76</v>
      </c>
      <c r="B119" s="49">
        <v>1566.1291392925873</v>
      </c>
      <c r="C119" s="49">
        <v>10856.725728316411</v>
      </c>
      <c r="D119" s="49">
        <v>10856.725728316411</v>
      </c>
      <c r="E119" s="49">
        <v>7040.3012807751011</v>
      </c>
      <c r="F119" s="46">
        <f t="shared" si="2"/>
        <v>449.53516949152544</v>
      </c>
      <c r="G119" s="46">
        <f t="shared" si="3"/>
        <v>64.847371638141809</v>
      </c>
    </row>
    <row r="120" spans="1:7" ht="15" customHeight="1" x14ac:dyDescent="0.3">
      <c r="A120" s="13" t="s">
        <v>77</v>
      </c>
      <c r="B120" s="49">
        <v>6636.1404207313026</v>
      </c>
      <c r="C120" s="49">
        <v>15926.737009755125</v>
      </c>
      <c r="D120" s="49">
        <v>15926.737009755125</v>
      </c>
      <c r="E120" s="49">
        <v>15926.737009755125</v>
      </c>
      <c r="F120" s="46">
        <f t="shared" si="2"/>
        <v>240</v>
      </c>
      <c r="G120" s="46">
        <f t="shared" si="3"/>
        <v>100</v>
      </c>
    </row>
    <row r="121" spans="1:7" ht="15" customHeight="1" x14ac:dyDescent="0.3">
      <c r="A121" s="13" t="s">
        <v>78</v>
      </c>
      <c r="B121" s="50">
        <v>0</v>
      </c>
      <c r="C121" s="50">
        <v>0</v>
      </c>
      <c r="D121" s="49">
        <v>15926.737009755125</v>
      </c>
      <c r="E121" s="49">
        <v>15926.737009755125</v>
      </c>
      <c r="F121" s="46" t="e">
        <f t="shared" si="2"/>
        <v>#DIV/0!</v>
      </c>
      <c r="G121" s="46">
        <f t="shared" si="3"/>
        <v>100</v>
      </c>
    </row>
    <row r="122" spans="1:7" ht="15" customHeight="1" x14ac:dyDescent="0.3">
      <c r="A122" s="12" t="s">
        <v>80</v>
      </c>
      <c r="B122" s="48">
        <v>398.16842524387812</v>
      </c>
      <c r="C122" s="48">
        <v>3981.6842524387812</v>
      </c>
      <c r="D122" s="48">
        <v>17253.965093901385</v>
      </c>
      <c r="E122" s="48">
        <v>16643.144203331343</v>
      </c>
      <c r="F122" s="46">
        <f t="shared" si="2"/>
        <v>4179.925666666667</v>
      </c>
      <c r="G122" s="46">
        <f t="shared" si="3"/>
        <v>96.459823076923087</v>
      </c>
    </row>
    <row r="123" spans="1:7" ht="15" customHeight="1" x14ac:dyDescent="0.3">
      <c r="A123" s="13" t="s">
        <v>81</v>
      </c>
      <c r="B123" s="49">
        <v>398.16842524387812</v>
      </c>
      <c r="C123" s="49">
        <v>3848.9614440241553</v>
      </c>
      <c r="D123" s="49">
        <v>3848.9614440241553</v>
      </c>
      <c r="E123" s="49">
        <v>3258.3595460879951</v>
      </c>
      <c r="F123" s="46">
        <f t="shared" si="2"/>
        <v>818.33699999999999</v>
      </c>
      <c r="G123" s="46">
        <f t="shared" si="3"/>
        <v>84.655551724137936</v>
      </c>
    </row>
    <row r="124" spans="1:7" ht="15" customHeight="1" x14ac:dyDescent="0.3">
      <c r="A124" s="13" t="s">
        <v>82</v>
      </c>
      <c r="B124" s="49">
        <v>0</v>
      </c>
      <c r="C124" s="49">
        <v>132.72280841462606</v>
      </c>
      <c r="D124" s="49">
        <v>132.72280841462606</v>
      </c>
      <c r="E124" s="49">
        <v>112.50381578074192</v>
      </c>
      <c r="F124" s="46" t="e">
        <f t="shared" si="2"/>
        <v>#DIV/0!</v>
      </c>
      <c r="G124" s="46">
        <f t="shared" si="3"/>
        <v>84.765999999999991</v>
      </c>
    </row>
    <row r="125" spans="1:7" ht="15" customHeight="1" x14ac:dyDescent="0.3">
      <c r="A125" s="13" t="s">
        <v>83</v>
      </c>
      <c r="B125" s="50">
        <v>0</v>
      </c>
      <c r="C125" s="50">
        <v>0</v>
      </c>
      <c r="D125" s="49">
        <v>13272.280841462605</v>
      </c>
      <c r="E125" s="49">
        <v>13272.280841462605</v>
      </c>
      <c r="F125" s="46" t="e">
        <f t="shared" si="2"/>
        <v>#DIV/0!</v>
      </c>
      <c r="G125" s="46">
        <f t="shared" si="3"/>
        <v>100</v>
      </c>
    </row>
    <row r="126" spans="1:7" ht="15" customHeight="1" x14ac:dyDescent="0.3">
      <c r="A126" s="3" t="s">
        <v>30</v>
      </c>
      <c r="B126" s="51">
        <v>28.746433074523857</v>
      </c>
      <c r="C126" s="51">
        <v>0</v>
      </c>
      <c r="D126" s="51">
        <v>0</v>
      </c>
      <c r="E126" s="51">
        <v>0</v>
      </c>
      <c r="F126" s="46">
        <f t="shared" si="2"/>
        <v>0</v>
      </c>
      <c r="G126" s="46" t="e">
        <f t="shared" si="3"/>
        <v>#DIV/0!</v>
      </c>
    </row>
    <row r="127" spans="1:7" ht="15" customHeight="1" x14ac:dyDescent="0.3">
      <c r="A127" s="12" t="s">
        <v>55</v>
      </c>
      <c r="B127" s="48">
        <v>28.746433074523857</v>
      </c>
      <c r="C127" s="48">
        <v>0</v>
      </c>
      <c r="D127" s="48">
        <v>0</v>
      </c>
      <c r="E127" s="48">
        <v>0</v>
      </c>
      <c r="F127" s="46">
        <f t="shared" si="2"/>
        <v>0</v>
      </c>
      <c r="G127" s="46" t="e">
        <f t="shared" si="3"/>
        <v>#DIV/0!</v>
      </c>
    </row>
    <row r="128" spans="1:7" ht="15" customHeight="1" x14ac:dyDescent="0.3">
      <c r="A128" s="13" t="s">
        <v>58</v>
      </c>
      <c r="B128" s="50">
        <v>28.746433074523857</v>
      </c>
      <c r="C128" s="50">
        <v>0</v>
      </c>
      <c r="D128" s="50">
        <v>0</v>
      </c>
      <c r="E128" s="49">
        <v>0</v>
      </c>
      <c r="F128" s="46">
        <f t="shared" si="2"/>
        <v>0</v>
      </c>
      <c r="G128" s="46" t="e">
        <f t="shared" si="3"/>
        <v>#DIV/0!</v>
      </c>
    </row>
    <row r="129" spans="1:7" ht="15" customHeight="1" x14ac:dyDescent="0.3">
      <c r="A129" s="3" t="s">
        <v>7</v>
      </c>
      <c r="B129" s="51">
        <v>419952.44674497307</v>
      </c>
      <c r="C129" s="51">
        <v>631887.31833565596</v>
      </c>
      <c r="D129" s="51">
        <v>631887.31833565596</v>
      </c>
      <c r="E129" s="51">
        <v>579962.12091047852</v>
      </c>
      <c r="F129" s="46">
        <f t="shared" si="2"/>
        <v>138.10185543761705</v>
      </c>
      <c r="G129" s="46">
        <f t="shared" si="3"/>
        <v>91.7825226241374</v>
      </c>
    </row>
    <row r="130" spans="1:7" ht="15" customHeight="1" x14ac:dyDescent="0.3">
      <c r="A130" s="3" t="s">
        <v>41</v>
      </c>
      <c r="B130" s="48">
        <v>299436.55053420929</v>
      </c>
      <c r="C130" s="48">
        <v>446235.98115336121</v>
      </c>
      <c r="D130" s="48">
        <v>456853.80582653126</v>
      </c>
      <c r="E130" s="48">
        <v>446120.98613046651</v>
      </c>
      <c r="F130" s="46">
        <f t="shared" si="2"/>
        <v>148.98681718533194</v>
      </c>
      <c r="G130" s="46">
        <f t="shared" si="3"/>
        <v>97.650710236144988</v>
      </c>
    </row>
    <row r="131" spans="1:7" ht="15" customHeight="1" x14ac:dyDescent="0.3">
      <c r="A131" s="13" t="s">
        <v>42</v>
      </c>
      <c r="B131" s="49">
        <v>77174.165505342084</v>
      </c>
      <c r="C131" s="49">
        <v>213971.06642776559</v>
      </c>
      <c r="D131" s="49">
        <v>224588.8911009357</v>
      </c>
      <c r="E131" s="49">
        <v>218110.3722874776</v>
      </c>
      <c r="F131" s="46">
        <f t="shared" si="2"/>
        <v>282.62096630300431</v>
      </c>
      <c r="G131" s="46">
        <f t="shared" si="3"/>
        <v>97.115387683825162</v>
      </c>
    </row>
    <row r="132" spans="1:7" ht="15" customHeight="1" x14ac:dyDescent="0.3">
      <c r="A132" s="13" t="s">
        <v>44</v>
      </c>
      <c r="B132" s="49">
        <v>222262.3850288672</v>
      </c>
      <c r="C132" s="49">
        <v>232264.91472559559</v>
      </c>
      <c r="D132" s="49">
        <v>232264.91472559559</v>
      </c>
      <c r="E132" s="49">
        <v>228010.61384298891</v>
      </c>
      <c r="F132" s="46">
        <f t="shared" si="2"/>
        <v>102.58623554920241</v>
      </c>
      <c r="G132" s="46">
        <f t="shared" si="3"/>
        <v>98.168341142857145</v>
      </c>
    </row>
    <row r="133" spans="1:7" ht="15" customHeight="1" x14ac:dyDescent="0.3">
      <c r="A133" s="12" t="s">
        <v>47</v>
      </c>
      <c r="B133" s="48">
        <v>34148.637600371621</v>
      </c>
      <c r="C133" s="48">
        <v>66241.953679739861</v>
      </c>
      <c r="D133" s="48">
        <v>71949.034441568787</v>
      </c>
      <c r="E133" s="48">
        <v>60260.594598181699</v>
      </c>
      <c r="F133" s="46">
        <f t="shared" si="2"/>
        <v>176.4655893549496</v>
      </c>
      <c r="G133" s="46">
        <f t="shared" si="3"/>
        <v>83.754556354916062</v>
      </c>
    </row>
    <row r="134" spans="1:7" ht="15" customHeight="1" x14ac:dyDescent="0.3">
      <c r="A134" s="13" t="s">
        <v>48</v>
      </c>
      <c r="B134" s="49">
        <v>33820.83615369301</v>
      </c>
      <c r="C134" s="49">
        <v>63268.962771252234</v>
      </c>
      <c r="D134" s="49">
        <v>69905.103191983537</v>
      </c>
      <c r="E134" s="49">
        <v>59577.932178644893</v>
      </c>
      <c r="F134" s="46">
        <f t="shared" si="2"/>
        <v>176.15747850793269</v>
      </c>
      <c r="G134" s="46">
        <f t="shared" si="3"/>
        <v>85.226871084108609</v>
      </c>
    </row>
    <row r="135" spans="1:7" ht="15" customHeight="1" x14ac:dyDescent="0.3">
      <c r="A135" s="13" t="s">
        <v>49</v>
      </c>
      <c r="B135" s="49">
        <v>327.80144667861174</v>
      </c>
      <c r="C135" s="49">
        <v>2972.9909084876235</v>
      </c>
      <c r="D135" s="49">
        <v>2043.9312495852412</v>
      </c>
      <c r="E135" s="49">
        <v>682.66241953679742</v>
      </c>
      <c r="F135" s="46">
        <f t="shared" si="2"/>
        <v>208.25485258034999</v>
      </c>
      <c r="G135" s="46">
        <f t="shared" si="3"/>
        <v>33.399480519480527</v>
      </c>
    </row>
    <row r="136" spans="1:7" ht="15" customHeight="1" x14ac:dyDescent="0.3">
      <c r="A136" s="12" t="s">
        <v>50</v>
      </c>
      <c r="B136" s="48">
        <v>1579.7929524188733</v>
      </c>
      <c r="C136" s="48">
        <v>1990.8421262193906</v>
      </c>
      <c r="D136" s="48">
        <v>2919.9017851217732</v>
      </c>
      <c r="E136" s="48">
        <v>935.8285221315283</v>
      </c>
      <c r="F136" s="46">
        <f t="shared" si="2"/>
        <v>59.237415934705261</v>
      </c>
      <c r="G136" s="46">
        <f t="shared" si="3"/>
        <v>32.049999999999997</v>
      </c>
    </row>
    <row r="137" spans="1:7" ht="15" customHeight="1" x14ac:dyDescent="0.3">
      <c r="A137" s="13" t="s">
        <v>51</v>
      </c>
      <c r="B137" s="49">
        <v>591.00802972990903</v>
      </c>
      <c r="C137" s="49">
        <v>929.05965890238235</v>
      </c>
      <c r="D137" s="49">
        <v>929.05965890238235</v>
      </c>
      <c r="E137" s="49">
        <v>434.66719755790029</v>
      </c>
      <c r="F137" s="46">
        <f t="shared" ref="F137:F200" si="4">E137/B137*100</f>
        <v>73.546749907364784</v>
      </c>
      <c r="G137" s="46">
        <f t="shared" ref="G137:G200" si="5">E137/D137*100</f>
        <v>46.785714285714285</v>
      </c>
    </row>
    <row r="138" spans="1:7" ht="15" customHeight="1" x14ac:dyDescent="0.3">
      <c r="A138" s="13" t="s">
        <v>54</v>
      </c>
      <c r="B138" s="49">
        <v>988.784922688964</v>
      </c>
      <c r="C138" s="49">
        <v>1061.7824673170085</v>
      </c>
      <c r="D138" s="49">
        <v>1990.8421262193906</v>
      </c>
      <c r="E138" s="49">
        <v>501.16132457362795</v>
      </c>
      <c r="F138" s="46">
        <f t="shared" si="4"/>
        <v>50.684563758389267</v>
      </c>
      <c r="G138" s="46">
        <f t="shared" si="5"/>
        <v>25.173333333333336</v>
      </c>
    </row>
    <row r="139" spans="1:7" ht="15" customHeight="1" x14ac:dyDescent="0.3">
      <c r="A139" s="12" t="s">
        <v>55</v>
      </c>
      <c r="B139" s="48">
        <v>49453.844316145725</v>
      </c>
      <c r="C139" s="48">
        <v>0</v>
      </c>
      <c r="D139" s="48">
        <v>0</v>
      </c>
      <c r="E139" s="48">
        <v>0</v>
      </c>
      <c r="F139" s="46">
        <f t="shared" si="4"/>
        <v>0</v>
      </c>
      <c r="G139" s="46" t="e">
        <f t="shared" si="5"/>
        <v>#DIV/0!</v>
      </c>
    </row>
    <row r="140" spans="1:7" ht="15" customHeight="1" x14ac:dyDescent="0.3">
      <c r="A140" s="13" t="s">
        <v>56</v>
      </c>
      <c r="B140" s="49">
        <v>9343.6857123896734</v>
      </c>
      <c r="C140" s="49">
        <v>0</v>
      </c>
      <c r="D140" s="49">
        <v>0</v>
      </c>
      <c r="E140" s="49">
        <v>0</v>
      </c>
      <c r="F140" s="46">
        <f t="shared" si="4"/>
        <v>0</v>
      </c>
      <c r="G140" s="46" t="e">
        <f t="shared" si="5"/>
        <v>#DIV/0!</v>
      </c>
    </row>
    <row r="141" spans="1:7" ht="15" customHeight="1" x14ac:dyDescent="0.3">
      <c r="A141" s="13" t="s">
        <v>57</v>
      </c>
      <c r="B141" s="49">
        <v>24448.86721083018</v>
      </c>
      <c r="C141" s="49">
        <v>0</v>
      </c>
      <c r="D141" s="49">
        <v>0</v>
      </c>
      <c r="E141" s="49">
        <v>0</v>
      </c>
      <c r="F141" s="46">
        <f t="shared" si="4"/>
        <v>0</v>
      </c>
      <c r="G141" s="46" t="e">
        <f t="shared" si="5"/>
        <v>#DIV/0!</v>
      </c>
    </row>
    <row r="142" spans="1:7" ht="15" customHeight="1" x14ac:dyDescent="0.3">
      <c r="A142" s="13" t="s">
        <v>58</v>
      </c>
      <c r="B142" s="49">
        <v>15661.291392925874</v>
      </c>
      <c r="C142" s="49">
        <v>0</v>
      </c>
      <c r="D142" s="49">
        <v>0</v>
      </c>
      <c r="E142" s="49">
        <v>0</v>
      </c>
      <c r="F142" s="46">
        <f t="shared" si="4"/>
        <v>0</v>
      </c>
      <c r="G142" s="46" t="e">
        <f t="shared" si="5"/>
        <v>#DIV/0!</v>
      </c>
    </row>
    <row r="143" spans="1:7" ht="15" customHeight="1" x14ac:dyDescent="0.3">
      <c r="A143" s="13" t="s">
        <v>60</v>
      </c>
      <c r="B143" s="50">
        <v>0</v>
      </c>
      <c r="C143" s="50">
        <v>0</v>
      </c>
      <c r="D143" s="50">
        <v>0</v>
      </c>
      <c r="E143" s="49">
        <v>0</v>
      </c>
      <c r="F143" s="46" t="e">
        <f t="shared" si="4"/>
        <v>#DIV/0!</v>
      </c>
      <c r="G143" s="46" t="e">
        <f t="shared" si="5"/>
        <v>#DIV/0!</v>
      </c>
    </row>
    <row r="144" spans="1:7" ht="15" customHeight="1" x14ac:dyDescent="0.3">
      <c r="A144" s="13" t="s">
        <v>61</v>
      </c>
      <c r="B144" s="50">
        <v>0</v>
      </c>
      <c r="C144" s="50">
        <v>0</v>
      </c>
      <c r="D144" s="50">
        <v>0</v>
      </c>
      <c r="E144" s="49">
        <v>0</v>
      </c>
      <c r="F144" s="46" t="e">
        <f t="shared" si="4"/>
        <v>#DIV/0!</v>
      </c>
      <c r="G144" s="46" t="e">
        <f t="shared" si="5"/>
        <v>#DIV/0!</v>
      </c>
    </row>
    <row r="145" spans="1:7" ht="15" customHeight="1" x14ac:dyDescent="0.3">
      <c r="A145" s="12" t="s">
        <v>62</v>
      </c>
      <c r="B145" s="48">
        <v>15776.654057999865</v>
      </c>
      <c r="C145" s="48">
        <v>15926.737009755125</v>
      </c>
      <c r="D145" s="48">
        <v>15926.737009755125</v>
      </c>
      <c r="E145" s="48">
        <v>16013.613378459087</v>
      </c>
      <c r="F145" s="46">
        <f t="shared" si="4"/>
        <v>101.50196182021919</v>
      </c>
      <c r="G145" s="46">
        <f t="shared" si="5"/>
        <v>100.545475</v>
      </c>
    </row>
    <row r="146" spans="1:7" ht="15" customHeight="1" x14ac:dyDescent="0.3">
      <c r="A146" s="13" t="s">
        <v>69</v>
      </c>
      <c r="B146" s="49">
        <v>15776.654057999865</v>
      </c>
      <c r="C146" s="49">
        <v>15926.737009755125</v>
      </c>
      <c r="D146" s="49">
        <v>15926.737009755125</v>
      </c>
      <c r="E146" s="49">
        <v>16013.613378459087</v>
      </c>
      <c r="F146" s="46">
        <f t="shared" si="4"/>
        <v>101.50196182021919</v>
      </c>
      <c r="G146" s="46">
        <f t="shared" si="5"/>
        <v>100.545475</v>
      </c>
    </row>
    <row r="147" spans="1:7" ht="15" customHeight="1" x14ac:dyDescent="0.3">
      <c r="A147" s="12" t="s">
        <v>72</v>
      </c>
      <c r="B147" s="48">
        <v>12150.359015196762</v>
      </c>
      <c r="C147" s="48">
        <v>65656.64609463136</v>
      </c>
      <c r="D147" s="48">
        <v>55038.821421461274</v>
      </c>
      <c r="E147" s="48">
        <v>36638.066228681397</v>
      </c>
      <c r="F147" s="46">
        <f t="shared" si="4"/>
        <v>301.53896014806838</v>
      </c>
      <c r="G147" s="46">
        <f t="shared" si="5"/>
        <v>66.567679471412376</v>
      </c>
    </row>
    <row r="148" spans="1:7" ht="15" customHeight="1" x14ac:dyDescent="0.3">
      <c r="A148" s="13" t="s">
        <v>78</v>
      </c>
      <c r="B148" s="49">
        <v>12150.359015196762</v>
      </c>
      <c r="C148" s="49">
        <v>65656.64609463136</v>
      </c>
      <c r="D148" s="49">
        <v>55038.821421461274</v>
      </c>
      <c r="E148" s="49">
        <v>36638.066228681397</v>
      </c>
      <c r="F148" s="46">
        <f t="shared" si="4"/>
        <v>301.53896014806838</v>
      </c>
      <c r="G148" s="46">
        <f t="shared" si="5"/>
        <v>66.567679471412376</v>
      </c>
    </row>
    <row r="149" spans="1:7" ht="15" customHeight="1" x14ac:dyDescent="0.3">
      <c r="A149" s="12" t="s">
        <v>80</v>
      </c>
      <c r="B149" s="48">
        <v>7406.6082686309637</v>
      </c>
      <c r="C149" s="48">
        <v>35835.158271949032</v>
      </c>
      <c r="D149" s="48">
        <v>29199.01785121773</v>
      </c>
      <c r="E149" s="48">
        <v>19993.032052558232</v>
      </c>
      <c r="F149" s="46">
        <f t="shared" si="4"/>
        <v>269.93505431135407</v>
      </c>
      <c r="G149" s="46">
        <f t="shared" si="5"/>
        <v>68.471590909090921</v>
      </c>
    </row>
    <row r="150" spans="1:7" ht="15" customHeight="1" x14ac:dyDescent="0.3">
      <c r="A150" s="13" t="s">
        <v>83</v>
      </c>
      <c r="B150" s="49">
        <v>7406.6082686309637</v>
      </c>
      <c r="C150" s="49">
        <v>35835.158271949032</v>
      </c>
      <c r="D150" s="49">
        <v>29199.01785121773</v>
      </c>
      <c r="E150" s="49">
        <v>19993.032052558232</v>
      </c>
      <c r="F150" s="46">
        <f t="shared" si="4"/>
        <v>269.93505431135407</v>
      </c>
      <c r="G150" s="46">
        <f t="shared" si="5"/>
        <v>68.471590909090921</v>
      </c>
    </row>
    <row r="151" spans="1:7" ht="15" customHeight="1" x14ac:dyDescent="0.3">
      <c r="A151" s="3" t="s">
        <v>8</v>
      </c>
      <c r="B151" s="51">
        <v>763.46008361536929</v>
      </c>
      <c r="C151" s="51">
        <v>0</v>
      </c>
      <c r="D151" s="51">
        <v>0</v>
      </c>
      <c r="E151" s="51">
        <v>0</v>
      </c>
      <c r="F151" s="46">
        <f t="shared" si="4"/>
        <v>0</v>
      </c>
      <c r="G151" s="46" t="e">
        <f t="shared" si="5"/>
        <v>#DIV/0!</v>
      </c>
    </row>
    <row r="152" spans="1:7" ht="15" customHeight="1" x14ac:dyDescent="0.3">
      <c r="A152" s="12" t="s">
        <v>55</v>
      </c>
      <c r="B152" s="48">
        <v>763.46008361536929</v>
      </c>
      <c r="C152" s="48">
        <v>0</v>
      </c>
      <c r="D152" s="48">
        <v>0</v>
      </c>
      <c r="E152" s="48">
        <v>0</v>
      </c>
      <c r="F152" s="46">
        <f t="shared" si="4"/>
        <v>0</v>
      </c>
      <c r="G152" s="46" t="e">
        <f t="shared" si="5"/>
        <v>#DIV/0!</v>
      </c>
    </row>
    <row r="153" spans="1:7" ht="15" customHeight="1" x14ac:dyDescent="0.3">
      <c r="A153" s="13" t="s">
        <v>57</v>
      </c>
      <c r="B153" s="49">
        <v>246.96794744176785</v>
      </c>
      <c r="C153" s="49">
        <v>0</v>
      </c>
      <c r="D153" s="49">
        <v>0</v>
      </c>
      <c r="E153" s="49">
        <v>0</v>
      </c>
      <c r="F153" s="46">
        <f t="shared" si="4"/>
        <v>0</v>
      </c>
      <c r="G153" s="46" t="e">
        <f t="shared" si="5"/>
        <v>#DIV/0!</v>
      </c>
    </row>
    <row r="154" spans="1:7" ht="15" customHeight="1" x14ac:dyDescent="0.3">
      <c r="A154" s="13" t="s">
        <v>60</v>
      </c>
      <c r="B154" s="49">
        <v>516.49213617360147</v>
      </c>
      <c r="C154" s="49">
        <v>0</v>
      </c>
      <c r="D154" s="49">
        <v>0</v>
      </c>
      <c r="E154" s="49">
        <v>0</v>
      </c>
      <c r="F154" s="46">
        <f t="shared" si="4"/>
        <v>0</v>
      </c>
      <c r="G154" s="46" t="e">
        <f t="shared" si="5"/>
        <v>#DIV/0!</v>
      </c>
    </row>
    <row r="155" spans="1:7" ht="15" customHeight="1" x14ac:dyDescent="0.3">
      <c r="A155" s="13" t="s">
        <v>61</v>
      </c>
      <c r="B155" s="50">
        <v>0</v>
      </c>
      <c r="C155" s="50">
        <v>0</v>
      </c>
      <c r="D155" s="50">
        <v>0</v>
      </c>
      <c r="E155" s="49">
        <v>0</v>
      </c>
      <c r="F155" s="46" t="e">
        <f t="shared" si="4"/>
        <v>#DIV/0!</v>
      </c>
      <c r="G155" s="46" t="e">
        <f t="shared" si="5"/>
        <v>#DIV/0!</v>
      </c>
    </row>
    <row r="156" spans="1:7" ht="15" customHeight="1" x14ac:dyDescent="0.3">
      <c r="A156" s="1" t="s">
        <v>9</v>
      </c>
      <c r="B156" s="47">
        <v>43023.030061716105</v>
      </c>
      <c r="C156" s="47">
        <v>95597.584444886845</v>
      </c>
      <c r="D156" s="47">
        <v>95597.584444886845</v>
      </c>
      <c r="E156" s="47">
        <v>77929.046386621543</v>
      </c>
      <c r="F156" s="46">
        <f t="shared" si="4"/>
        <v>181.13332853319051</v>
      </c>
      <c r="G156" s="46">
        <f t="shared" si="5"/>
        <v>81.517798633864615</v>
      </c>
    </row>
    <row r="157" spans="1:7" ht="15" customHeight="1" x14ac:dyDescent="0.3">
      <c r="A157" s="1" t="s">
        <v>94</v>
      </c>
      <c r="B157" s="47">
        <v>32118.919636339502</v>
      </c>
      <c r="C157" s="47">
        <v>59725.263786581723</v>
      </c>
      <c r="D157" s="47">
        <v>59725.263786581723</v>
      </c>
      <c r="E157" s="47">
        <v>59725.263786581723</v>
      </c>
      <c r="F157" s="46">
        <f t="shared" si="4"/>
        <v>185.95041322314049</v>
      </c>
      <c r="G157" s="46">
        <f t="shared" si="5"/>
        <v>100</v>
      </c>
    </row>
    <row r="158" spans="1:7" ht="15" customHeight="1" x14ac:dyDescent="0.3">
      <c r="A158" s="15" t="s">
        <v>41</v>
      </c>
      <c r="B158" s="54">
        <v>27208.175724998338</v>
      </c>
      <c r="C158" s="54">
        <v>51761.895281704157</v>
      </c>
      <c r="D158" s="54">
        <v>51761.895281704157</v>
      </c>
      <c r="E158" s="54">
        <v>51761.895281704157</v>
      </c>
      <c r="F158" s="46">
        <f t="shared" si="4"/>
        <v>190.2439024390244</v>
      </c>
      <c r="G158" s="46">
        <f t="shared" si="5"/>
        <v>100</v>
      </c>
    </row>
    <row r="159" spans="1:7" ht="15" customHeight="1" x14ac:dyDescent="0.3">
      <c r="A159" s="13" t="s">
        <v>42</v>
      </c>
      <c r="B159" s="49">
        <v>27208.175724998338</v>
      </c>
      <c r="C159" s="49">
        <v>51761.895281704157</v>
      </c>
      <c r="D159" s="49">
        <v>51761.895281704157</v>
      </c>
      <c r="E159" s="49">
        <v>51761.895281704157</v>
      </c>
      <c r="F159" s="46">
        <f t="shared" si="4"/>
        <v>190.2439024390244</v>
      </c>
      <c r="G159" s="46">
        <f t="shared" si="5"/>
        <v>100</v>
      </c>
    </row>
    <row r="160" spans="1:7" ht="15" customHeight="1" x14ac:dyDescent="0.3">
      <c r="A160" s="12" t="s">
        <v>45</v>
      </c>
      <c r="B160" s="48">
        <v>398.16842524387812</v>
      </c>
      <c r="C160" s="48">
        <v>597.25263786581718</v>
      </c>
      <c r="D160" s="48">
        <v>597.25263786581718</v>
      </c>
      <c r="E160" s="48">
        <v>597.25263786581718</v>
      </c>
      <c r="F160" s="46">
        <f t="shared" si="4"/>
        <v>150</v>
      </c>
      <c r="G160" s="46">
        <f t="shared" si="5"/>
        <v>100</v>
      </c>
    </row>
    <row r="161" spans="1:7" ht="15" customHeight="1" x14ac:dyDescent="0.3">
      <c r="A161" s="13" t="s">
        <v>46</v>
      </c>
      <c r="B161" s="49">
        <v>398.16842524387812</v>
      </c>
      <c r="C161" s="49">
        <v>597.25263786581718</v>
      </c>
      <c r="D161" s="49">
        <v>597.25263786581718</v>
      </c>
      <c r="E161" s="49">
        <v>597.25263786581718</v>
      </c>
      <c r="F161" s="46">
        <f t="shared" si="4"/>
        <v>150</v>
      </c>
      <c r="G161" s="46">
        <f t="shared" si="5"/>
        <v>100</v>
      </c>
    </row>
    <row r="162" spans="1:7" ht="15" customHeight="1" x14ac:dyDescent="0.3">
      <c r="A162" s="12" t="s">
        <v>47</v>
      </c>
      <c r="B162" s="48">
        <v>4114.4070608534075</v>
      </c>
      <c r="C162" s="48">
        <v>7034.3088459751807</v>
      </c>
      <c r="D162" s="48">
        <v>7034.3088459751807</v>
      </c>
      <c r="E162" s="48">
        <v>7034.3088459751807</v>
      </c>
      <c r="F162" s="46">
        <f t="shared" si="4"/>
        <v>170.96774193548387</v>
      </c>
      <c r="G162" s="46">
        <f t="shared" si="5"/>
        <v>100</v>
      </c>
    </row>
    <row r="163" spans="1:7" ht="15" customHeight="1" x14ac:dyDescent="0.3">
      <c r="A163" s="13" t="s">
        <v>48</v>
      </c>
      <c r="B163" s="49">
        <v>4114.4070608534075</v>
      </c>
      <c r="C163" s="49">
        <v>7034.3088459751807</v>
      </c>
      <c r="D163" s="49">
        <v>7034.3088459751807</v>
      </c>
      <c r="E163" s="49">
        <v>7034.3088459751807</v>
      </c>
      <c r="F163" s="46">
        <f t="shared" si="4"/>
        <v>170.96774193548387</v>
      </c>
      <c r="G163" s="46">
        <f t="shared" si="5"/>
        <v>100</v>
      </c>
    </row>
    <row r="164" spans="1:7" ht="15" customHeight="1" x14ac:dyDescent="0.3">
      <c r="A164" s="12" t="s">
        <v>50</v>
      </c>
      <c r="B164" s="48">
        <v>398.16842524387812</v>
      </c>
      <c r="C164" s="48">
        <v>331.80702103656512</v>
      </c>
      <c r="D164" s="48">
        <v>331.80702103656512</v>
      </c>
      <c r="E164" s="48">
        <v>331.80702103656512</v>
      </c>
      <c r="F164" s="46">
        <f t="shared" si="4"/>
        <v>83.333333333333343</v>
      </c>
      <c r="G164" s="46">
        <f t="shared" si="5"/>
        <v>100</v>
      </c>
    </row>
    <row r="165" spans="1:7" ht="15" customHeight="1" x14ac:dyDescent="0.3">
      <c r="A165" s="13" t="s">
        <v>52</v>
      </c>
      <c r="B165" s="49">
        <v>398.16842524387812</v>
      </c>
      <c r="C165" s="49">
        <v>331.80702103656512</v>
      </c>
      <c r="D165" s="49">
        <v>331.80702103656512</v>
      </c>
      <c r="E165" s="49">
        <v>331.80702103656512</v>
      </c>
      <c r="F165" s="46">
        <f t="shared" si="4"/>
        <v>83.333333333333343</v>
      </c>
      <c r="G165" s="46">
        <f t="shared" si="5"/>
        <v>100</v>
      </c>
    </row>
    <row r="166" spans="1:7" ht="15" customHeight="1" x14ac:dyDescent="0.3">
      <c r="A166" s="3" t="s">
        <v>4</v>
      </c>
      <c r="B166" s="51">
        <v>10904.110425376601</v>
      </c>
      <c r="C166" s="51">
        <v>35872.320658305129</v>
      </c>
      <c r="D166" s="51">
        <v>35872.320658305129</v>
      </c>
      <c r="E166" s="51">
        <v>18203.78260003982</v>
      </c>
      <c r="F166" s="46">
        <f t="shared" si="4"/>
        <v>166.94422460795198</v>
      </c>
      <c r="G166" s="46">
        <f t="shared" si="5"/>
        <v>50.746041142518884</v>
      </c>
    </row>
    <row r="167" spans="1:7" ht="15" customHeight="1" x14ac:dyDescent="0.3">
      <c r="A167" s="12" t="s">
        <v>41</v>
      </c>
      <c r="B167" s="48">
        <v>7992.840931714114</v>
      </c>
      <c r="C167" s="48">
        <v>21235.649346340168</v>
      </c>
      <c r="D167" s="48">
        <v>21235.649346340168</v>
      </c>
      <c r="E167" s="48">
        <v>11104.547083416286</v>
      </c>
      <c r="F167" s="46">
        <f t="shared" si="4"/>
        <v>138.93116575553879</v>
      </c>
      <c r="G167" s="46">
        <f t="shared" si="5"/>
        <v>52.292006250000014</v>
      </c>
    </row>
    <row r="168" spans="1:7" ht="15" customHeight="1" x14ac:dyDescent="0.3">
      <c r="A168" s="13" t="s">
        <v>42</v>
      </c>
      <c r="B168" s="49">
        <v>7992.840931714114</v>
      </c>
      <c r="C168" s="49">
        <v>21235.649346340168</v>
      </c>
      <c r="D168" s="49">
        <v>21235.649346340168</v>
      </c>
      <c r="E168" s="49">
        <v>11104.547083416286</v>
      </c>
      <c r="F168" s="46">
        <f t="shared" si="4"/>
        <v>138.93116575553879</v>
      </c>
      <c r="G168" s="46">
        <f t="shared" si="5"/>
        <v>52.292006250000014</v>
      </c>
    </row>
    <row r="169" spans="1:7" ht="15" customHeight="1" x14ac:dyDescent="0.3">
      <c r="A169" s="12" t="s">
        <v>45</v>
      </c>
      <c r="B169" s="48">
        <v>637.06948039020506</v>
      </c>
      <c r="C169" s="48">
        <v>836.15369301214412</v>
      </c>
      <c r="D169" s="48">
        <v>836.15369301214412</v>
      </c>
      <c r="E169" s="48">
        <v>764.52982945119118</v>
      </c>
      <c r="F169" s="46">
        <f t="shared" si="4"/>
        <v>120.00729166666666</v>
      </c>
      <c r="G169" s="46">
        <f t="shared" si="5"/>
        <v>91.434126984126991</v>
      </c>
    </row>
    <row r="170" spans="1:7" ht="15" customHeight="1" x14ac:dyDescent="0.3">
      <c r="A170" s="13" t="s">
        <v>46</v>
      </c>
      <c r="B170" s="49">
        <v>637.06948039020506</v>
      </c>
      <c r="C170" s="49">
        <v>836.15369301214412</v>
      </c>
      <c r="D170" s="49">
        <v>836.15369301214412</v>
      </c>
      <c r="E170" s="49">
        <v>764.52982945119118</v>
      </c>
      <c r="F170" s="46">
        <f t="shared" si="4"/>
        <v>120.00729166666666</v>
      </c>
      <c r="G170" s="46">
        <f t="shared" si="5"/>
        <v>91.434126984126991</v>
      </c>
    </row>
    <row r="171" spans="1:7" ht="15" customHeight="1" x14ac:dyDescent="0.3">
      <c r="A171" s="12" t="s">
        <v>47</v>
      </c>
      <c r="B171" s="48">
        <v>1693.7553918640917</v>
      </c>
      <c r="C171" s="48">
        <v>5176.1895281704155</v>
      </c>
      <c r="D171" s="48">
        <v>5176.1895281704155</v>
      </c>
      <c r="E171" s="48">
        <v>3338.6528634945917</v>
      </c>
      <c r="F171" s="46">
        <f t="shared" si="4"/>
        <v>197.11540872617857</v>
      </c>
      <c r="G171" s="46">
        <f t="shared" si="5"/>
        <v>64.500205128205138</v>
      </c>
    </row>
    <row r="172" spans="1:7" ht="15" customHeight="1" x14ac:dyDescent="0.3">
      <c r="A172" s="13" t="s">
        <v>48</v>
      </c>
      <c r="B172" s="49">
        <v>1693.7553918640917</v>
      </c>
      <c r="C172" s="49">
        <v>5176.1895281704155</v>
      </c>
      <c r="D172" s="49">
        <v>5176.1895281704155</v>
      </c>
      <c r="E172" s="49">
        <v>3338.6528634945917</v>
      </c>
      <c r="F172" s="46">
        <f t="shared" si="4"/>
        <v>197.11540872617857</v>
      </c>
      <c r="G172" s="46">
        <f t="shared" si="5"/>
        <v>64.500205128205138</v>
      </c>
    </row>
    <row r="173" spans="1:7" ht="15" customHeight="1" x14ac:dyDescent="0.3">
      <c r="A173" s="12" t="s">
        <v>50</v>
      </c>
      <c r="B173" s="48">
        <v>580.44462140818894</v>
      </c>
      <c r="C173" s="48">
        <v>7230.7386024288271</v>
      </c>
      <c r="D173" s="48">
        <v>7230.7386024288271</v>
      </c>
      <c r="E173" s="48">
        <v>2929.6914194704354</v>
      </c>
      <c r="F173" s="46">
        <f t="shared" si="4"/>
        <v>504.73228821775473</v>
      </c>
      <c r="G173" s="46">
        <f t="shared" si="5"/>
        <v>40.517180616740085</v>
      </c>
    </row>
    <row r="174" spans="1:7" ht="15" customHeight="1" x14ac:dyDescent="0.3">
      <c r="A174" s="13" t="s">
        <v>51</v>
      </c>
      <c r="B174" s="49">
        <v>282.16869068949495</v>
      </c>
      <c r="C174" s="49">
        <v>1592.6737009755125</v>
      </c>
      <c r="D174" s="49">
        <v>1592.6737009755125</v>
      </c>
      <c r="E174" s="49">
        <v>341.89395447607671</v>
      </c>
      <c r="F174" s="46">
        <f t="shared" si="4"/>
        <v>121.16650987770463</v>
      </c>
      <c r="G174" s="46">
        <f t="shared" si="5"/>
        <v>21.466666666666669</v>
      </c>
    </row>
    <row r="175" spans="1:7" ht="15" customHeight="1" x14ac:dyDescent="0.3">
      <c r="A175" s="13" t="s">
        <v>52</v>
      </c>
      <c r="B175" s="49">
        <v>218.64224566991834</v>
      </c>
      <c r="C175" s="49">
        <v>3368.504877563209</v>
      </c>
      <c r="D175" s="49">
        <v>3368.504877563209</v>
      </c>
      <c r="E175" s="49">
        <v>1503.8901055146325</v>
      </c>
      <c r="F175" s="46">
        <f t="shared" si="4"/>
        <v>687.83143939393949</v>
      </c>
      <c r="G175" s="46">
        <f t="shared" si="5"/>
        <v>44.64562647754137</v>
      </c>
    </row>
    <row r="176" spans="1:7" ht="15" customHeight="1" x14ac:dyDescent="0.3">
      <c r="A176" s="13" t="s">
        <v>53</v>
      </c>
      <c r="B176" s="49">
        <v>79.633685048775632</v>
      </c>
      <c r="C176" s="49">
        <v>1990.8421262193906</v>
      </c>
      <c r="D176" s="49">
        <v>1990.8421262193906</v>
      </c>
      <c r="E176" s="49">
        <v>1083.9073594797264</v>
      </c>
      <c r="F176" s="46">
        <f t="shared" si="4"/>
        <v>1361.1166666666663</v>
      </c>
      <c r="G176" s="46">
        <f t="shared" si="5"/>
        <v>54.444666666666663</v>
      </c>
    </row>
    <row r="177" spans="1:7" ht="15" customHeight="1" x14ac:dyDescent="0.3">
      <c r="A177" s="13" t="s">
        <v>54</v>
      </c>
      <c r="B177" s="50">
        <v>0</v>
      </c>
      <c r="C177" s="49">
        <v>278.71789767071471</v>
      </c>
      <c r="D177" s="49">
        <v>278.71789767071471</v>
      </c>
      <c r="E177" s="49">
        <v>0</v>
      </c>
      <c r="F177" s="46" t="e">
        <f t="shared" si="4"/>
        <v>#DIV/0!</v>
      </c>
      <c r="G177" s="46">
        <f t="shared" si="5"/>
        <v>0</v>
      </c>
    </row>
    <row r="178" spans="1:7" ht="15" customHeight="1" x14ac:dyDescent="0.3">
      <c r="A178" s="12" t="s">
        <v>55</v>
      </c>
      <c r="B178" s="48">
        <v>0</v>
      </c>
      <c r="C178" s="48">
        <v>66.361404207313029</v>
      </c>
      <c r="D178" s="48">
        <v>66.361404207313029</v>
      </c>
      <c r="E178" s="48">
        <v>66.361404207313029</v>
      </c>
      <c r="F178" s="46" t="e">
        <f t="shared" si="4"/>
        <v>#DIV/0!</v>
      </c>
      <c r="G178" s="46">
        <f t="shared" si="5"/>
        <v>100</v>
      </c>
    </row>
    <row r="179" spans="1:7" ht="15" customHeight="1" x14ac:dyDescent="0.3">
      <c r="A179" s="13" t="s">
        <v>113</v>
      </c>
      <c r="B179" s="50">
        <v>0</v>
      </c>
      <c r="C179" s="49">
        <v>66.361404207313029</v>
      </c>
      <c r="D179" s="49">
        <v>66.361404207313029</v>
      </c>
      <c r="E179" s="49">
        <v>66.361404207313029</v>
      </c>
      <c r="F179" s="46" t="e">
        <f t="shared" si="4"/>
        <v>#DIV/0!</v>
      </c>
      <c r="G179" s="46">
        <f t="shared" si="5"/>
        <v>100</v>
      </c>
    </row>
    <row r="180" spans="1:7" ht="15" customHeight="1" x14ac:dyDescent="0.3">
      <c r="A180" s="12" t="s">
        <v>62</v>
      </c>
      <c r="B180" s="48">
        <v>0</v>
      </c>
      <c r="C180" s="48">
        <v>1327.2280841462605</v>
      </c>
      <c r="D180" s="48">
        <v>1327.2280841462605</v>
      </c>
      <c r="E180" s="48">
        <v>0</v>
      </c>
      <c r="F180" s="46" t="e">
        <f t="shared" si="4"/>
        <v>#DIV/0!</v>
      </c>
      <c r="G180" s="46">
        <f t="shared" si="5"/>
        <v>0</v>
      </c>
    </row>
    <row r="181" spans="1:7" ht="15" customHeight="1" x14ac:dyDescent="0.3">
      <c r="A181" s="13" t="s">
        <v>69</v>
      </c>
      <c r="B181" s="50">
        <v>0</v>
      </c>
      <c r="C181" s="49">
        <v>1327.2280841462605</v>
      </c>
      <c r="D181" s="49">
        <v>1327.2280841462605</v>
      </c>
      <c r="E181" s="49">
        <v>0</v>
      </c>
      <c r="F181" s="46" t="e">
        <f t="shared" si="4"/>
        <v>#DIV/0!</v>
      </c>
      <c r="G181" s="46">
        <f t="shared" si="5"/>
        <v>0</v>
      </c>
    </row>
    <row r="182" spans="1:7" ht="15" customHeight="1" x14ac:dyDescent="0.3">
      <c r="A182" s="1" t="s">
        <v>10</v>
      </c>
      <c r="B182" s="47">
        <v>110355.44893489945</v>
      </c>
      <c r="C182" s="47">
        <v>127202.86681266176</v>
      </c>
      <c r="D182" s="47">
        <v>127202.86681266176</v>
      </c>
      <c r="E182" s="47">
        <v>116767.09536133785</v>
      </c>
      <c r="F182" s="46">
        <f t="shared" si="4"/>
        <v>105.80999532720921</v>
      </c>
      <c r="G182" s="46">
        <f t="shared" si="5"/>
        <v>91.795962062165472</v>
      </c>
    </row>
    <row r="183" spans="1:7" ht="15" customHeight="1" x14ac:dyDescent="0.3">
      <c r="A183" s="3" t="s">
        <v>4</v>
      </c>
      <c r="B183" s="51">
        <v>318.53474019510253</v>
      </c>
      <c r="C183" s="51">
        <v>4539.1200477802104</v>
      </c>
      <c r="D183" s="51">
        <v>4539.1200477802104</v>
      </c>
      <c r="E183" s="51">
        <v>500</v>
      </c>
      <c r="F183" s="46">
        <f t="shared" si="4"/>
        <v>156.96875</v>
      </c>
      <c r="G183" s="46">
        <f t="shared" si="5"/>
        <v>11.015350877192983</v>
      </c>
    </row>
    <row r="184" spans="1:7" ht="15" customHeight="1" x14ac:dyDescent="0.3">
      <c r="A184" s="12" t="s">
        <v>41</v>
      </c>
      <c r="B184" s="48">
        <v>0</v>
      </c>
      <c r="C184" s="48">
        <v>1327.2280841462605</v>
      </c>
      <c r="D184" s="48">
        <v>1327.2280841462605</v>
      </c>
      <c r="E184" s="48">
        <v>0</v>
      </c>
      <c r="F184" s="46" t="e">
        <f t="shared" si="4"/>
        <v>#DIV/0!</v>
      </c>
      <c r="G184" s="46">
        <f t="shared" si="5"/>
        <v>0</v>
      </c>
    </row>
    <row r="185" spans="1:7" ht="15" customHeight="1" x14ac:dyDescent="0.3">
      <c r="A185" s="13" t="s">
        <v>42</v>
      </c>
      <c r="B185" s="50">
        <v>0</v>
      </c>
      <c r="C185" s="49">
        <v>1327.2280841462605</v>
      </c>
      <c r="D185" s="49">
        <v>1327.2280841462605</v>
      </c>
      <c r="E185" s="49">
        <v>0</v>
      </c>
      <c r="F185" s="46" t="e">
        <f t="shared" si="4"/>
        <v>#DIV/0!</v>
      </c>
      <c r="G185" s="46">
        <f t="shared" si="5"/>
        <v>0</v>
      </c>
    </row>
    <row r="186" spans="1:7" ht="15" customHeight="1" x14ac:dyDescent="0.3">
      <c r="A186" s="12" t="s">
        <v>45</v>
      </c>
      <c r="B186" s="48">
        <v>318.53474019510253</v>
      </c>
      <c r="C186" s="48">
        <v>398.16842524387812</v>
      </c>
      <c r="D186" s="48">
        <v>530.89123365850423</v>
      </c>
      <c r="E186" s="48">
        <v>500</v>
      </c>
      <c r="F186" s="46">
        <f t="shared" si="4"/>
        <v>156.96875</v>
      </c>
      <c r="G186" s="46">
        <f t="shared" si="5"/>
        <v>94.181249999999991</v>
      </c>
    </row>
    <row r="187" spans="1:7" ht="15" customHeight="1" x14ac:dyDescent="0.3">
      <c r="A187" s="13" t="s">
        <v>46</v>
      </c>
      <c r="B187" s="49">
        <v>318.53474019510253</v>
      </c>
      <c r="C187" s="49">
        <v>398.16842524387812</v>
      </c>
      <c r="D187" s="49">
        <v>530.89123365850423</v>
      </c>
      <c r="E187" s="49">
        <v>500</v>
      </c>
      <c r="F187" s="46">
        <f t="shared" si="4"/>
        <v>156.96875</v>
      </c>
      <c r="G187" s="46">
        <f t="shared" si="5"/>
        <v>94.181249999999991</v>
      </c>
    </row>
    <row r="188" spans="1:7" ht="15" customHeight="1" x14ac:dyDescent="0.3">
      <c r="A188" s="12" t="s">
        <v>47</v>
      </c>
      <c r="B188" s="48">
        <v>0</v>
      </c>
      <c r="C188" s="48">
        <v>424.71298692680335</v>
      </c>
      <c r="D188" s="48">
        <v>424.71298692680335</v>
      </c>
      <c r="E188" s="48">
        <v>0</v>
      </c>
      <c r="F188" s="46" t="e">
        <f t="shared" si="4"/>
        <v>#DIV/0!</v>
      </c>
      <c r="G188" s="46">
        <f t="shared" si="5"/>
        <v>0</v>
      </c>
    </row>
    <row r="189" spans="1:7" ht="15" customHeight="1" x14ac:dyDescent="0.3">
      <c r="A189" s="13" t="s">
        <v>48</v>
      </c>
      <c r="B189" s="50">
        <v>0</v>
      </c>
      <c r="C189" s="49">
        <v>424.71298692680335</v>
      </c>
      <c r="D189" s="49">
        <v>424.71298692680335</v>
      </c>
      <c r="E189" s="49">
        <v>0</v>
      </c>
      <c r="F189" s="46" t="e">
        <f t="shared" si="4"/>
        <v>#DIV/0!</v>
      </c>
      <c r="G189" s="46">
        <f t="shared" si="5"/>
        <v>0</v>
      </c>
    </row>
    <row r="190" spans="1:7" ht="15" customHeight="1" x14ac:dyDescent="0.3">
      <c r="A190" s="12" t="s">
        <v>50</v>
      </c>
      <c r="B190" s="48">
        <v>0</v>
      </c>
      <c r="C190" s="48">
        <v>1725.3965093901386</v>
      </c>
      <c r="D190" s="48">
        <v>1592.6737009755125</v>
      </c>
      <c r="E190" s="48">
        <v>0</v>
      </c>
      <c r="F190" s="46" t="e">
        <f t="shared" si="4"/>
        <v>#DIV/0!</v>
      </c>
      <c r="G190" s="46">
        <f t="shared" si="5"/>
        <v>0</v>
      </c>
    </row>
    <row r="191" spans="1:7" ht="15" customHeight="1" x14ac:dyDescent="0.3">
      <c r="A191" s="13" t="s">
        <v>51</v>
      </c>
      <c r="B191" s="50">
        <v>0</v>
      </c>
      <c r="C191" s="49">
        <v>1327.2280841462605</v>
      </c>
      <c r="D191" s="49">
        <v>1194.5052757316344</v>
      </c>
      <c r="E191" s="49">
        <v>0</v>
      </c>
      <c r="F191" s="46" t="e">
        <f t="shared" si="4"/>
        <v>#DIV/0!</v>
      </c>
      <c r="G191" s="46">
        <f t="shared" si="5"/>
        <v>0</v>
      </c>
    </row>
    <row r="192" spans="1:7" ht="15" customHeight="1" x14ac:dyDescent="0.3">
      <c r="A192" s="13" t="s">
        <v>52</v>
      </c>
      <c r="B192" s="50">
        <v>0</v>
      </c>
      <c r="C192" s="49">
        <v>265.44561682925212</v>
      </c>
      <c r="D192" s="49">
        <v>265.44561682925212</v>
      </c>
      <c r="E192" s="49">
        <v>0</v>
      </c>
      <c r="F192" s="46" t="e">
        <f t="shared" si="4"/>
        <v>#DIV/0!</v>
      </c>
      <c r="G192" s="46">
        <f t="shared" si="5"/>
        <v>0</v>
      </c>
    </row>
    <row r="193" spans="1:7" ht="15" customHeight="1" x14ac:dyDescent="0.3">
      <c r="A193" s="13" t="s">
        <v>54</v>
      </c>
      <c r="B193" s="50">
        <v>0</v>
      </c>
      <c r="C193" s="49">
        <v>132.72280841462606</v>
      </c>
      <c r="D193" s="49">
        <v>132.72280841462606</v>
      </c>
      <c r="E193" s="49">
        <v>0</v>
      </c>
      <c r="F193" s="46" t="e">
        <f t="shared" si="4"/>
        <v>#DIV/0!</v>
      </c>
      <c r="G193" s="46">
        <f t="shared" si="5"/>
        <v>0</v>
      </c>
    </row>
    <row r="194" spans="1:7" ht="15" customHeight="1" x14ac:dyDescent="0.3">
      <c r="A194" s="12" t="s">
        <v>62</v>
      </c>
      <c r="B194" s="48">
        <v>0</v>
      </c>
      <c r="C194" s="48">
        <v>663.61404207313024</v>
      </c>
      <c r="D194" s="48">
        <v>663.61404207313024</v>
      </c>
      <c r="E194" s="48">
        <v>0</v>
      </c>
      <c r="F194" s="46" t="e">
        <f t="shared" si="4"/>
        <v>#DIV/0!</v>
      </c>
      <c r="G194" s="46">
        <f t="shared" si="5"/>
        <v>0</v>
      </c>
    </row>
    <row r="195" spans="1:7" ht="15" customHeight="1" x14ac:dyDescent="0.3">
      <c r="A195" s="13" t="s">
        <v>69</v>
      </c>
      <c r="B195" s="50">
        <v>0</v>
      </c>
      <c r="C195" s="49">
        <v>663.61404207313024</v>
      </c>
      <c r="D195" s="49">
        <v>663.61404207313024</v>
      </c>
      <c r="E195" s="49">
        <v>0</v>
      </c>
      <c r="F195" s="46" t="e">
        <f t="shared" si="4"/>
        <v>#DIV/0!</v>
      </c>
      <c r="G195" s="46">
        <f t="shared" si="5"/>
        <v>0</v>
      </c>
    </row>
    <row r="196" spans="1:7" ht="15" customHeight="1" x14ac:dyDescent="0.3">
      <c r="A196" s="3" t="s">
        <v>11</v>
      </c>
      <c r="B196" s="51">
        <v>110036.91419470435</v>
      </c>
      <c r="C196" s="51">
        <v>122663.74676488154</v>
      </c>
      <c r="D196" s="51">
        <v>122663.74676488154</v>
      </c>
      <c r="E196" s="51">
        <v>116267.09536133785</v>
      </c>
      <c r="F196" s="46">
        <f t="shared" si="4"/>
        <v>105.66190101951562</v>
      </c>
      <c r="G196" s="46">
        <f t="shared" si="5"/>
        <v>94.785214399324829</v>
      </c>
    </row>
    <row r="197" spans="1:7" ht="15" customHeight="1" x14ac:dyDescent="0.3">
      <c r="A197" s="12" t="s">
        <v>41</v>
      </c>
      <c r="B197" s="48">
        <v>89957.849890503683</v>
      </c>
      <c r="C197" s="48">
        <v>90475.147654124361</v>
      </c>
      <c r="D197" s="48">
        <v>90475.147654124361</v>
      </c>
      <c r="E197" s="48">
        <v>88879.076249253427</v>
      </c>
      <c r="F197" s="46">
        <f t="shared" si="4"/>
        <v>98.800800994506503</v>
      </c>
      <c r="G197" s="46">
        <f t="shared" si="5"/>
        <v>98.235900745945699</v>
      </c>
    </row>
    <row r="198" spans="1:7" ht="15" customHeight="1" x14ac:dyDescent="0.3">
      <c r="A198" s="13" t="s">
        <v>42</v>
      </c>
      <c r="B198" s="49">
        <v>89957.849890503683</v>
      </c>
      <c r="C198" s="49">
        <v>90475.147654124361</v>
      </c>
      <c r="D198" s="49">
        <v>90475.147654124361</v>
      </c>
      <c r="E198" s="49">
        <v>88879.076249253427</v>
      </c>
      <c r="F198" s="46">
        <f t="shared" si="4"/>
        <v>98.800800994506503</v>
      </c>
      <c r="G198" s="46">
        <f t="shared" si="5"/>
        <v>98.235900745945699</v>
      </c>
    </row>
    <row r="199" spans="1:7" ht="15" customHeight="1" x14ac:dyDescent="0.3">
      <c r="A199" s="12" t="s">
        <v>45</v>
      </c>
      <c r="B199" s="48">
        <v>1592.6737009755125</v>
      </c>
      <c r="C199" s="48">
        <v>1592.6737009755125</v>
      </c>
      <c r="D199" s="48">
        <v>1725.3965093901386</v>
      </c>
      <c r="E199" s="48">
        <v>1725.3965093901386</v>
      </c>
      <c r="F199" s="46">
        <f t="shared" si="4"/>
        <v>108.33333333333334</v>
      </c>
      <c r="G199" s="46">
        <f t="shared" si="5"/>
        <v>100</v>
      </c>
    </row>
    <row r="200" spans="1:7" ht="15" customHeight="1" x14ac:dyDescent="0.3">
      <c r="A200" s="13" t="s">
        <v>46</v>
      </c>
      <c r="B200" s="49">
        <v>1592.6737009755125</v>
      </c>
      <c r="C200" s="49">
        <v>1592.6737009755125</v>
      </c>
      <c r="D200" s="49">
        <v>1725.3965093901386</v>
      </c>
      <c r="E200" s="49">
        <v>1725.3965093901386</v>
      </c>
      <c r="F200" s="46">
        <f t="shared" si="4"/>
        <v>108.33333333333334</v>
      </c>
      <c r="G200" s="46">
        <f t="shared" si="5"/>
        <v>100</v>
      </c>
    </row>
    <row r="201" spans="1:7" ht="15" customHeight="1" x14ac:dyDescent="0.3">
      <c r="A201" s="12" t="s">
        <v>47</v>
      </c>
      <c r="B201" s="48">
        <v>7481.7559227553256</v>
      </c>
      <c r="C201" s="48">
        <v>12134.182759307187</v>
      </c>
      <c r="D201" s="48">
        <v>14125.024885526576</v>
      </c>
      <c r="E201" s="48">
        <v>13311.593337315016</v>
      </c>
      <c r="F201" s="46">
        <f t="shared" ref="F201:F264" si="6">E201/B201*100</f>
        <v>177.92071105699372</v>
      </c>
      <c r="G201" s="46">
        <f t="shared" ref="G201:G264" si="7">E201/D201*100</f>
        <v>94.241202724923653</v>
      </c>
    </row>
    <row r="202" spans="1:7" ht="15" customHeight="1" x14ac:dyDescent="0.3">
      <c r="A202" s="13" t="s">
        <v>48</v>
      </c>
      <c r="B202" s="49">
        <v>7481.7559227553256</v>
      </c>
      <c r="C202" s="49">
        <v>12134.182759307187</v>
      </c>
      <c r="D202" s="49">
        <v>14125.024885526576</v>
      </c>
      <c r="E202" s="49">
        <v>13311.593337315016</v>
      </c>
      <c r="F202" s="46">
        <f t="shared" si="6"/>
        <v>177.92071105699372</v>
      </c>
      <c r="G202" s="46">
        <f t="shared" si="7"/>
        <v>94.241202724923653</v>
      </c>
    </row>
    <row r="203" spans="1:7" ht="15" customHeight="1" x14ac:dyDescent="0.3">
      <c r="A203" s="12" t="s">
        <v>50</v>
      </c>
      <c r="B203" s="48">
        <v>2693.4514566328221</v>
      </c>
      <c r="C203" s="48">
        <v>8295.1755259141282</v>
      </c>
      <c r="D203" s="48">
        <v>6835.2246333532412</v>
      </c>
      <c r="E203" s="48">
        <v>5152.8117326962638</v>
      </c>
      <c r="F203" s="46">
        <f t="shared" si="6"/>
        <v>191.30887694326498</v>
      </c>
      <c r="G203" s="46">
        <f t="shared" si="7"/>
        <v>75.386135922330098</v>
      </c>
    </row>
    <row r="204" spans="1:7" ht="15" customHeight="1" x14ac:dyDescent="0.3">
      <c r="A204" s="13" t="s">
        <v>51</v>
      </c>
      <c r="B204" s="50">
        <v>0</v>
      </c>
      <c r="C204" s="49">
        <v>2322.649147255956</v>
      </c>
      <c r="D204" s="49">
        <v>2189.9263388413297</v>
      </c>
      <c r="E204" s="49">
        <v>789.16981883336643</v>
      </c>
      <c r="F204" s="46" t="e">
        <f t="shared" si="6"/>
        <v>#DIV/0!</v>
      </c>
      <c r="G204" s="46">
        <f t="shared" si="7"/>
        <v>36.036363636363639</v>
      </c>
    </row>
    <row r="205" spans="1:7" ht="15" customHeight="1" x14ac:dyDescent="0.3">
      <c r="A205" s="13" t="s">
        <v>52</v>
      </c>
      <c r="B205" s="49">
        <v>2002.0638396708473</v>
      </c>
      <c r="C205" s="49">
        <v>3318.0702103656513</v>
      </c>
      <c r="D205" s="49">
        <v>3318.0702103656513</v>
      </c>
      <c r="E205" s="49">
        <v>2760.3304797929522</v>
      </c>
      <c r="F205" s="46">
        <f t="shared" si="6"/>
        <v>137.87424881749871</v>
      </c>
      <c r="G205" s="46">
        <f t="shared" si="7"/>
        <v>83.190839999999994</v>
      </c>
    </row>
    <row r="206" spans="1:7" ht="15" customHeight="1" x14ac:dyDescent="0.3">
      <c r="A206" s="13" t="s">
        <v>53</v>
      </c>
      <c r="B206" s="49">
        <v>691.38761696197491</v>
      </c>
      <c r="C206" s="49">
        <v>2654.4561682925209</v>
      </c>
      <c r="D206" s="49">
        <v>1327.2280841462605</v>
      </c>
      <c r="E206" s="49">
        <v>1603.3114340699449</v>
      </c>
      <c r="F206" s="46">
        <f t="shared" si="6"/>
        <v>231.89762077531165</v>
      </c>
      <c r="G206" s="46">
        <f t="shared" si="7"/>
        <v>120.8015</v>
      </c>
    </row>
    <row r="207" spans="1:7" ht="15" customHeight="1" x14ac:dyDescent="0.3">
      <c r="A207" s="12" t="s">
        <v>55</v>
      </c>
      <c r="B207" s="48">
        <v>1459.9508925608866</v>
      </c>
      <c r="C207" s="48">
        <v>1327.2280841462605</v>
      </c>
      <c r="D207" s="48">
        <v>1327.2280841462605</v>
      </c>
      <c r="E207" s="48">
        <v>1026.9812197226092</v>
      </c>
      <c r="F207" s="46">
        <f t="shared" si="6"/>
        <v>70.343545454545449</v>
      </c>
      <c r="G207" s="46">
        <f t="shared" si="7"/>
        <v>77.377899999999997</v>
      </c>
    </row>
    <row r="208" spans="1:7" ht="15" customHeight="1" x14ac:dyDescent="0.3">
      <c r="A208" s="13" t="s">
        <v>56</v>
      </c>
      <c r="B208" s="49">
        <v>796.33685048775624</v>
      </c>
      <c r="C208" s="49">
        <v>796.33685048775624</v>
      </c>
      <c r="D208" s="49">
        <v>796.33685048775624</v>
      </c>
      <c r="E208" s="49">
        <v>663.61404207313024</v>
      </c>
      <c r="F208" s="46">
        <f t="shared" si="6"/>
        <v>83.333333333333343</v>
      </c>
      <c r="G208" s="46">
        <f t="shared" si="7"/>
        <v>83.333333333333343</v>
      </c>
    </row>
    <row r="209" spans="1:7" ht="15" customHeight="1" x14ac:dyDescent="0.3">
      <c r="A209" s="13" t="s">
        <v>58</v>
      </c>
      <c r="B209" s="49">
        <v>663.61404207313024</v>
      </c>
      <c r="C209" s="49">
        <v>530.89123365850423</v>
      </c>
      <c r="D209" s="49">
        <v>530.89123365850423</v>
      </c>
      <c r="E209" s="49">
        <v>363.36717764947906</v>
      </c>
      <c r="F209" s="46">
        <f t="shared" si="6"/>
        <v>54.755800000000001</v>
      </c>
      <c r="G209" s="46">
        <f t="shared" si="7"/>
        <v>68.444749999999999</v>
      </c>
    </row>
    <row r="210" spans="1:7" ht="15" customHeight="1" x14ac:dyDescent="0.3">
      <c r="A210" s="12" t="s">
        <v>62</v>
      </c>
      <c r="B210" s="48">
        <v>6851.2323312761291</v>
      </c>
      <c r="C210" s="48">
        <v>8839.3390404140955</v>
      </c>
      <c r="D210" s="48">
        <v>8175.7249983409647</v>
      </c>
      <c r="E210" s="48">
        <v>6171.2363129603818</v>
      </c>
      <c r="F210" s="46">
        <f t="shared" si="6"/>
        <v>90.074836388024096</v>
      </c>
      <c r="G210" s="46">
        <f t="shared" si="7"/>
        <v>75.482435064935061</v>
      </c>
    </row>
    <row r="211" spans="1:7" ht="15" customHeight="1" x14ac:dyDescent="0.3">
      <c r="A211" s="13" t="s">
        <v>63</v>
      </c>
      <c r="B211" s="49">
        <v>566.99316477536661</v>
      </c>
      <c r="C211" s="49">
        <v>477.80211029265377</v>
      </c>
      <c r="D211" s="49">
        <v>477.80211029265377</v>
      </c>
      <c r="E211" s="49">
        <v>377.18893091777818</v>
      </c>
      <c r="F211" s="46">
        <f t="shared" si="6"/>
        <v>66.524422929721609</v>
      </c>
      <c r="G211" s="46">
        <f t="shared" si="7"/>
        <v>78.942499999999995</v>
      </c>
    </row>
    <row r="212" spans="1:7" ht="15" customHeight="1" x14ac:dyDescent="0.3">
      <c r="A212" s="13" t="s">
        <v>65</v>
      </c>
      <c r="B212" s="50">
        <v>0</v>
      </c>
      <c r="C212" s="49">
        <v>398.16842524387812</v>
      </c>
      <c r="D212" s="49">
        <v>398.16842524387812</v>
      </c>
      <c r="E212" s="49">
        <v>333.46605614174791</v>
      </c>
      <c r="F212" s="46" t="e">
        <f t="shared" si="6"/>
        <v>#DIV/0!</v>
      </c>
      <c r="G212" s="46">
        <f t="shared" si="7"/>
        <v>83.75</v>
      </c>
    </row>
    <row r="213" spans="1:7" ht="15" customHeight="1" x14ac:dyDescent="0.3">
      <c r="A213" s="13" t="s">
        <v>69</v>
      </c>
      <c r="B213" s="49">
        <v>6284.2391665007626</v>
      </c>
      <c r="C213" s="49">
        <v>7963.3685048775624</v>
      </c>
      <c r="D213" s="49">
        <v>7299.7544628044325</v>
      </c>
      <c r="E213" s="49">
        <v>5460.5813259008555</v>
      </c>
      <c r="F213" s="46">
        <f t="shared" si="6"/>
        <v>86.893276675551121</v>
      </c>
      <c r="G213" s="46">
        <f t="shared" si="7"/>
        <v>74.804999999999993</v>
      </c>
    </row>
    <row r="214" spans="1:7" ht="15" customHeight="1" x14ac:dyDescent="0.3">
      <c r="A214" s="1" t="s">
        <v>12</v>
      </c>
      <c r="B214" s="47">
        <v>165903.51051828256</v>
      </c>
      <c r="C214" s="47">
        <v>0</v>
      </c>
      <c r="D214" s="47">
        <v>0</v>
      </c>
      <c r="E214" s="47">
        <v>0</v>
      </c>
      <c r="F214" s="46">
        <f t="shared" si="6"/>
        <v>0</v>
      </c>
      <c r="G214" s="46" t="e">
        <f t="shared" si="7"/>
        <v>#DIV/0!</v>
      </c>
    </row>
    <row r="215" spans="1:7" ht="15" customHeight="1" x14ac:dyDescent="0.3">
      <c r="A215" s="1" t="s">
        <v>94</v>
      </c>
      <c r="B215" s="47">
        <v>19908.421262193908</v>
      </c>
      <c r="C215" s="47">
        <v>0</v>
      </c>
      <c r="D215" s="47">
        <v>0</v>
      </c>
      <c r="E215" s="47">
        <v>0</v>
      </c>
      <c r="F215" s="46">
        <f t="shared" si="6"/>
        <v>0</v>
      </c>
      <c r="G215" s="46" t="e">
        <f t="shared" si="7"/>
        <v>#DIV/0!</v>
      </c>
    </row>
    <row r="216" spans="1:7" ht="15" customHeight="1" x14ac:dyDescent="0.3">
      <c r="A216" s="15" t="s">
        <v>41</v>
      </c>
      <c r="B216" s="54">
        <v>14599.508925608865</v>
      </c>
      <c r="C216" s="54">
        <v>0</v>
      </c>
      <c r="D216" s="54">
        <v>0</v>
      </c>
      <c r="E216" s="54">
        <v>0</v>
      </c>
      <c r="F216" s="46">
        <f t="shared" si="6"/>
        <v>0</v>
      </c>
      <c r="G216" s="46" t="e">
        <f t="shared" si="7"/>
        <v>#DIV/0!</v>
      </c>
    </row>
    <row r="217" spans="1:7" ht="15" customHeight="1" x14ac:dyDescent="0.3">
      <c r="A217" s="13" t="s">
        <v>42</v>
      </c>
      <c r="B217" s="49">
        <v>14599.508925608865</v>
      </c>
      <c r="C217" s="49">
        <v>0</v>
      </c>
      <c r="D217" s="49">
        <v>0</v>
      </c>
      <c r="E217" s="49">
        <v>0</v>
      </c>
      <c r="F217" s="46">
        <f t="shared" si="6"/>
        <v>0</v>
      </c>
      <c r="G217" s="46" t="e">
        <f t="shared" si="7"/>
        <v>#DIV/0!</v>
      </c>
    </row>
    <row r="218" spans="1:7" ht="15" customHeight="1" x14ac:dyDescent="0.3">
      <c r="A218" s="12" t="s">
        <v>47</v>
      </c>
      <c r="B218" s="48">
        <v>5308.9123365850419</v>
      </c>
      <c r="C218" s="48">
        <v>0</v>
      </c>
      <c r="D218" s="48">
        <v>0</v>
      </c>
      <c r="E218" s="48">
        <v>0</v>
      </c>
      <c r="F218" s="46">
        <f t="shared" si="6"/>
        <v>0</v>
      </c>
      <c r="G218" s="46" t="e">
        <f t="shared" si="7"/>
        <v>#DIV/0!</v>
      </c>
    </row>
    <row r="219" spans="1:7" ht="15" customHeight="1" x14ac:dyDescent="0.3">
      <c r="A219" s="13" t="s">
        <v>48</v>
      </c>
      <c r="B219" s="49">
        <v>5308.9123365850419</v>
      </c>
      <c r="C219" s="49">
        <v>0</v>
      </c>
      <c r="D219" s="49">
        <v>0</v>
      </c>
      <c r="E219" s="49">
        <v>0</v>
      </c>
      <c r="F219" s="46">
        <f t="shared" si="6"/>
        <v>0</v>
      </c>
      <c r="G219" s="46" t="e">
        <f t="shared" si="7"/>
        <v>#DIV/0!</v>
      </c>
    </row>
    <row r="220" spans="1:7" ht="15" customHeight="1" x14ac:dyDescent="0.3">
      <c r="A220" s="3" t="s">
        <v>3</v>
      </c>
      <c r="B220" s="51">
        <v>145995.08925608866</v>
      </c>
      <c r="C220" s="51">
        <v>0</v>
      </c>
      <c r="D220" s="51">
        <v>0</v>
      </c>
      <c r="E220" s="51">
        <v>0</v>
      </c>
      <c r="F220" s="46">
        <f t="shared" si="6"/>
        <v>0</v>
      </c>
      <c r="G220" s="46" t="e">
        <f t="shared" si="7"/>
        <v>#DIV/0!</v>
      </c>
    </row>
    <row r="221" spans="1:7" ht="15" customHeight="1" x14ac:dyDescent="0.3">
      <c r="A221" s="12" t="s">
        <v>41</v>
      </c>
      <c r="B221" s="48">
        <v>132722.80841462605</v>
      </c>
      <c r="C221" s="48">
        <v>0</v>
      </c>
      <c r="D221" s="48">
        <v>0</v>
      </c>
      <c r="E221" s="48">
        <v>0</v>
      </c>
      <c r="F221" s="46">
        <f t="shared" si="6"/>
        <v>0</v>
      </c>
      <c r="G221" s="46" t="e">
        <f t="shared" si="7"/>
        <v>#DIV/0!</v>
      </c>
    </row>
    <row r="222" spans="1:7" ht="15" customHeight="1" x14ac:dyDescent="0.3">
      <c r="A222" s="13" t="s">
        <v>42</v>
      </c>
      <c r="B222" s="49">
        <v>132722.80841462605</v>
      </c>
      <c r="C222" s="49">
        <v>0</v>
      </c>
      <c r="D222" s="49">
        <v>0</v>
      </c>
      <c r="E222" s="49">
        <v>0</v>
      </c>
      <c r="F222" s="46">
        <f t="shared" si="6"/>
        <v>0</v>
      </c>
      <c r="G222" s="46" t="e">
        <f t="shared" si="7"/>
        <v>#DIV/0!</v>
      </c>
    </row>
    <row r="223" spans="1:7" ht="15" customHeight="1" x14ac:dyDescent="0.3">
      <c r="A223" s="12" t="s">
        <v>47</v>
      </c>
      <c r="B223" s="48">
        <v>13272.280841462605</v>
      </c>
      <c r="C223" s="48">
        <v>0</v>
      </c>
      <c r="D223" s="48">
        <v>0</v>
      </c>
      <c r="E223" s="48">
        <v>0</v>
      </c>
      <c r="F223" s="46">
        <f t="shared" si="6"/>
        <v>0</v>
      </c>
      <c r="G223" s="46" t="e">
        <f t="shared" si="7"/>
        <v>#DIV/0!</v>
      </c>
    </row>
    <row r="224" spans="1:7" ht="15" customHeight="1" x14ac:dyDescent="0.3">
      <c r="A224" s="13" t="s">
        <v>48</v>
      </c>
      <c r="B224" s="49">
        <v>13272.280841462605</v>
      </c>
      <c r="C224" s="49">
        <v>0</v>
      </c>
      <c r="D224" s="49">
        <v>0</v>
      </c>
      <c r="E224" s="49">
        <v>0</v>
      </c>
      <c r="F224" s="46">
        <f t="shared" si="6"/>
        <v>0</v>
      </c>
      <c r="G224" s="46" t="e">
        <f t="shared" si="7"/>
        <v>#DIV/0!</v>
      </c>
    </row>
    <row r="225" spans="1:7" ht="15" customHeight="1" x14ac:dyDescent="0.3">
      <c r="A225" s="43" t="s">
        <v>118</v>
      </c>
      <c r="B225" s="47">
        <v>129239.87789501625</v>
      </c>
      <c r="C225" s="47">
        <v>131178.04764748822</v>
      </c>
      <c r="D225" s="47">
        <v>131178.04764748822</v>
      </c>
      <c r="E225" s="47">
        <v>123939.97876435064</v>
      </c>
      <c r="F225" s="46">
        <f t="shared" si="6"/>
        <v>95.899176618712985</v>
      </c>
      <c r="G225" s="46">
        <f t="shared" si="7"/>
        <v>94.482255977320023</v>
      </c>
    </row>
    <row r="226" spans="1:7" ht="15" customHeight="1" x14ac:dyDescent="0.3">
      <c r="A226" s="43" t="s">
        <v>117</v>
      </c>
      <c r="B226" s="47">
        <v>129239.87789501625</v>
      </c>
      <c r="C226" s="47">
        <v>131178.04764748822</v>
      </c>
      <c r="D226" s="47">
        <v>131178.04764748822</v>
      </c>
      <c r="E226" s="47">
        <v>123939.97876435064</v>
      </c>
      <c r="F226" s="46">
        <f t="shared" si="6"/>
        <v>95.899176618712985</v>
      </c>
      <c r="G226" s="46">
        <f t="shared" si="7"/>
        <v>94.482255977320023</v>
      </c>
    </row>
    <row r="227" spans="1:7" ht="15" customHeight="1" x14ac:dyDescent="0.3">
      <c r="A227" s="1" t="s">
        <v>94</v>
      </c>
      <c r="B227" s="47">
        <v>13272.280841462605</v>
      </c>
      <c r="C227" s="47">
        <v>13272.280841462605</v>
      </c>
      <c r="D227" s="47">
        <v>13272.280841462605</v>
      </c>
      <c r="E227" s="47">
        <v>13272.280841462605</v>
      </c>
      <c r="F227" s="46">
        <f t="shared" si="6"/>
        <v>100</v>
      </c>
      <c r="G227" s="46">
        <f t="shared" si="7"/>
        <v>100</v>
      </c>
    </row>
    <row r="228" spans="1:7" ht="15" customHeight="1" x14ac:dyDescent="0.3">
      <c r="A228" s="12" t="s">
        <v>41</v>
      </c>
      <c r="B228" s="48">
        <v>7299.7544628044325</v>
      </c>
      <c r="C228" s="48">
        <v>7299.7544628044325</v>
      </c>
      <c r="D228" s="48">
        <v>7299.7544628044325</v>
      </c>
      <c r="E228" s="48">
        <v>7299.7544628044325</v>
      </c>
      <c r="F228" s="46">
        <f t="shared" si="6"/>
        <v>100</v>
      </c>
      <c r="G228" s="46">
        <f t="shared" si="7"/>
        <v>100</v>
      </c>
    </row>
    <row r="229" spans="1:7" ht="15" customHeight="1" x14ac:dyDescent="0.3">
      <c r="A229" s="13" t="s">
        <v>42</v>
      </c>
      <c r="B229" s="49">
        <v>7299.7544628044325</v>
      </c>
      <c r="C229" s="49">
        <v>7299.7544628044325</v>
      </c>
      <c r="D229" s="49">
        <v>7299.7544628044325</v>
      </c>
      <c r="E229" s="49">
        <v>7299.7544628044325</v>
      </c>
      <c r="F229" s="46">
        <f t="shared" si="6"/>
        <v>100</v>
      </c>
      <c r="G229" s="46">
        <f t="shared" si="7"/>
        <v>100</v>
      </c>
    </row>
    <row r="230" spans="1:7" ht="15" customHeight="1" x14ac:dyDescent="0.3">
      <c r="A230" s="12" t="s">
        <v>47</v>
      </c>
      <c r="B230" s="48">
        <v>1990.8421262193906</v>
      </c>
      <c r="C230" s="48">
        <v>1990.8421262193906</v>
      </c>
      <c r="D230" s="48">
        <v>1990.8421262193906</v>
      </c>
      <c r="E230" s="48">
        <v>1990.8421262193906</v>
      </c>
      <c r="F230" s="46">
        <f t="shared" si="6"/>
        <v>100</v>
      </c>
      <c r="G230" s="46">
        <f t="shared" si="7"/>
        <v>100</v>
      </c>
    </row>
    <row r="231" spans="1:7" ht="15" customHeight="1" x14ac:dyDescent="0.3">
      <c r="A231" s="13" t="s">
        <v>48</v>
      </c>
      <c r="B231" s="49">
        <v>1990.8421262193906</v>
      </c>
      <c r="C231" s="49">
        <v>1990.8421262193906</v>
      </c>
      <c r="D231" s="49">
        <v>1990.8421262193906</v>
      </c>
      <c r="E231" s="49">
        <v>1990.8421262193906</v>
      </c>
      <c r="F231" s="46">
        <f t="shared" si="6"/>
        <v>100</v>
      </c>
      <c r="G231" s="46">
        <f t="shared" si="7"/>
        <v>100</v>
      </c>
    </row>
    <row r="232" spans="1:7" ht="15" customHeight="1" x14ac:dyDescent="0.3">
      <c r="A232" s="12" t="s">
        <v>55</v>
      </c>
      <c r="B232" s="48">
        <v>3981.6842524387812</v>
      </c>
      <c r="C232" s="48">
        <v>3981.6842524387812</v>
      </c>
      <c r="D232" s="48">
        <v>3981.6842524387812</v>
      </c>
      <c r="E232" s="48">
        <v>3981.6842524387812</v>
      </c>
      <c r="F232" s="46">
        <f t="shared" si="6"/>
        <v>100</v>
      </c>
      <c r="G232" s="46">
        <f t="shared" si="7"/>
        <v>100</v>
      </c>
    </row>
    <row r="233" spans="1:7" ht="15" customHeight="1" x14ac:dyDescent="0.3">
      <c r="A233" s="41" t="s">
        <v>57</v>
      </c>
      <c r="B233" s="49">
        <v>1990.8421262193906</v>
      </c>
      <c r="C233" s="49">
        <v>1990.8421262193906</v>
      </c>
      <c r="D233" s="49">
        <v>1990.8421262193906</v>
      </c>
      <c r="E233" s="49">
        <v>1990.8421262193906</v>
      </c>
      <c r="F233" s="46">
        <f t="shared" si="6"/>
        <v>100</v>
      </c>
      <c r="G233" s="46">
        <f t="shared" si="7"/>
        <v>100</v>
      </c>
    </row>
    <row r="234" spans="1:7" ht="15" customHeight="1" x14ac:dyDescent="0.3">
      <c r="A234" s="13" t="s">
        <v>58</v>
      </c>
      <c r="B234" s="49">
        <v>1990.8421262193906</v>
      </c>
      <c r="C234" s="49">
        <v>1990.8421262193906</v>
      </c>
      <c r="D234" s="49">
        <v>1990.8421262193906</v>
      </c>
      <c r="E234" s="49">
        <v>1990.8421262193906</v>
      </c>
      <c r="F234" s="46">
        <f t="shared" si="6"/>
        <v>100</v>
      </c>
      <c r="G234" s="46">
        <f t="shared" si="7"/>
        <v>100</v>
      </c>
    </row>
    <row r="235" spans="1:7" ht="15" customHeight="1" x14ac:dyDescent="0.3">
      <c r="A235" s="3" t="s">
        <v>4</v>
      </c>
      <c r="B235" s="51">
        <v>20961.027274537126</v>
      </c>
      <c r="C235" s="51">
        <v>30168.425243878159</v>
      </c>
      <c r="D235" s="51">
        <v>30168.425243878159</v>
      </c>
      <c r="E235" s="51">
        <v>24921.198486959984</v>
      </c>
      <c r="F235" s="46">
        <f t="shared" si="6"/>
        <v>118.89302065473464</v>
      </c>
      <c r="G235" s="46">
        <f t="shared" si="7"/>
        <v>82.606892091648191</v>
      </c>
    </row>
    <row r="236" spans="1:7" ht="15" customHeight="1" x14ac:dyDescent="0.3">
      <c r="A236" s="12" t="s">
        <v>41</v>
      </c>
      <c r="B236" s="48">
        <v>6085.695135709072</v>
      </c>
      <c r="C236" s="48">
        <v>7697.9228880483115</v>
      </c>
      <c r="D236" s="48">
        <v>7697.9228880483106</v>
      </c>
      <c r="E236" s="48">
        <v>7142.499170482447</v>
      </c>
      <c r="F236" s="46">
        <f t="shared" si="6"/>
        <v>117.36537915894536</v>
      </c>
      <c r="G236" s="46">
        <f t="shared" si="7"/>
        <v>92.784758620689658</v>
      </c>
    </row>
    <row r="237" spans="1:7" ht="15" customHeight="1" x14ac:dyDescent="0.3">
      <c r="A237" s="13" t="s">
        <v>42</v>
      </c>
      <c r="B237" s="49">
        <v>6.0707412568849959</v>
      </c>
      <c r="C237" s="49">
        <v>1061.7824673170085</v>
      </c>
      <c r="D237" s="49">
        <v>6370.6948039020499</v>
      </c>
      <c r="E237" s="49">
        <v>6014.3552989581258</v>
      </c>
      <c r="F237" s="46">
        <f t="shared" si="6"/>
        <v>99071.184958460857</v>
      </c>
      <c r="G237" s="46">
        <f t="shared" si="7"/>
        <v>94.406583333333344</v>
      </c>
    </row>
    <row r="238" spans="1:7" ht="15" customHeight="1" x14ac:dyDescent="0.3">
      <c r="A238" s="13" t="s">
        <v>43</v>
      </c>
      <c r="B238" s="49">
        <v>6079.6243944521866</v>
      </c>
      <c r="C238" s="49">
        <v>6636.1404207313026</v>
      </c>
      <c r="D238" s="49">
        <v>1327.2280841462605</v>
      </c>
      <c r="E238" s="49">
        <v>1128.1438715243214</v>
      </c>
      <c r="F238" s="46">
        <f t="shared" si="6"/>
        <v>18.55614423407113</v>
      </c>
      <c r="G238" s="46">
        <f t="shared" si="7"/>
        <v>85</v>
      </c>
    </row>
    <row r="239" spans="1:7" ht="15" customHeight="1" x14ac:dyDescent="0.3">
      <c r="A239" s="12" t="s">
        <v>45</v>
      </c>
      <c r="B239" s="48">
        <v>0</v>
      </c>
      <c r="C239" s="48">
        <v>0</v>
      </c>
      <c r="D239" s="48">
        <v>0</v>
      </c>
      <c r="E239" s="48">
        <v>0</v>
      </c>
      <c r="F239" s="46" t="e">
        <f t="shared" si="6"/>
        <v>#DIV/0!</v>
      </c>
      <c r="G239" s="46" t="e">
        <f t="shared" si="7"/>
        <v>#DIV/0!</v>
      </c>
    </row>
    <row r="240" spans="1:7" ht="15" customHeight="1" x14ac:dyDescent="0.3">
      <c r="A240" s="13" t="s">
        <v>46</v>
      </c>
      <c r="B240" s="50">
        <v>0</v>
      </c>
      <c r="C240" s="50">
        <v>0</v>
      </c>
      <c r="D240" s="49">
        <v>0</v>
      </c>
      <c r="E240" s="49">
        <v>0</v>
      </c>
      <c r="F240" s="46" t="e">
        <f t="shared" si="6"/>
        <v>#DIV/0!</v>
      </c>
      <c r="G240" s="46" t="e">
        <f t="shared" si="7"/>
        <v>#DIV/0!</v>
      </c>
    </row>
    <row r="241" spans="1:7" ht="15" customHeight="1" x14ac:dyDescent="0.3">
      <c r="A241" s="12" t="s">
        <v>47</v>
      </c>
      <c r="B241" s="48">
        <v>4315.8656845178839</v>
      </c>
      <c r="C241" s="48">
        <v>4951.0916450992099</v>
      </c>
      <c r="D241" s="48">
        <v>5747.4284955869662</v>
      </c>
      <c r="E241" s="48">
        <v>5615.3573561616568</v>
      </c>
      <c r="F241" s="46">
        <f t="shared" si="6"/>
        <v>130.10964118520607</v>
      </c>
      <c r="G241" s="46">
        <f t="shared" si="7"/>
        <v>97.702082948457431</v>
      </c>
    </row>
    <row r="242" spans="1:7" ht="15" customHeight="1" x14ac:dyDescent="0.3">
      <c r="A242" s="13" t="s">
        <v>48</v>
      </c>
      <c r="B242" s="49">
        <v>4315.8656845178839</v>
      </c>
      <c r="C242" s="49">
        <v>4951.0916450992099</v>
      </c>
      <c r="D242" s="49">
        <v>5747.4284955869662</v>
      </c>
      <c r="E242" s="49">
        <v>5615.3573561616568</v>
      </c>
      <c r="F242" s="46">
        <f t="shared" si="6"/>
        <v>130.10964118520607</v>
      </c>
      <c r="G242" s="46">
        <f t="shared" si="7"/>
        <v>97.702082948457431</v>
      </c>
    </row>
    <row r="243" spans="1:7" ht="15" customHeight="1" x14ac:dyDescent="0.3">
      <c r="A243" s="12" t="s">
        <v>50</v>
      </c>
      <c r="B243" s="48">
        <v>0</v>
      </c>
      <c r="C243" s="48">
        <v>265.44561682925212</v>
      </c>
      <c r="D243" s="48">
        <v>265.44561682925212</v>
      </c>
      <c r="E243" s="48">
        <v>0</v>
      </c>
      <c r="F243" s="46" t="e">
        <f t="shared" si="6"/>
        <v>#DIV/0!</v>
      </c>
      <c r="G243" s="46">
        <f t="shared" si="7"/>
        <v>0</v>
      </c>
    </row>
    <row r="244" spans="1:7" ht="15" customHeight="1" x14ac:dyDescent="0.3">
      <c r="A244" s="13" t="s">
        <v>52</v>
      </c>
      <c r="B244" s="50"/>
      <c r="C244" s="49">
        <v>265.44561682925212</v>
      </c>
      <c r="D244" s="49">
        <v>265.44561682925212</v>
      </c>
      <c r="E244" s="49">
        <v>0</v>
      </c>
      <c r="F244" s="46" t="e">
        <f t="shared" si="6"/>
        <v>#DIV/0!</v>
      </c>
      <c r="G244" s="46">
        <f t="shared" si="7"/>
        <v>0</v>
      </c>
    </row>
    <row r="245" spans="1:7" ht="15" customHeight="1" x14ac:dyDescent="0.3">
      <c r="A245" s="12" t="s">
        <v>55</v>
      </c>
      <c r="B245" s="48">
        <v>10559.466454310172</v>
      </c>
      <c r="C245" s="48">
        <v>16590.351051828256</v>
      </c>
      <c r="D245" s="48">
        <v>15794.014201340498</v>
      </c>
      <c r="E245" s="48">
        <v>11765.173535072003</v>
      </c>
      <c r="F245" s="46">
        <f t="shared" si="6"/>
        <v>111.41825759832483</v>
      </c>
      <c r="G245" s="46">
        <f t="shared" si="7"/>
        <v>74.491344537815138</v>
      </c>
    </row>
    <row r="246" spans="1:7" ht="15" customHeight="1" x14ac:dyDescent="0.3">
      <c r="A246" s="13" t="s">
        <v>57</v>
      </c>
      <c r="B246" s="49">
        <v>3906.8352246333529</v>
      </c>
      <c r="C246" s="49">
        <v>4645.298294511912</v>
      </c>
      <c r="D246" s="49">
        <v>4645.298294511912</v>
      </c>
      <c r="E246" s="49">
        <v>1663.0061716105913</v>
      </c>
      <c r="F246" s="46">
        <f t="shared" si="6"/>
        <v>42.566580774254703</v>
      </c>
      <c r="G246" s="46">
        <f t="shared" si="7"/>
        <v>35.799771428571432</v>
      </c>
    </row>
    <row r="247" spans="1:7" ht="15" customHeight="1" x14ac:dyDescent="0.3">
      <c r="A247" s="13" t="s">
        <v>58</v>
      </c>
      <c r="B247" s="49">
        <v>6652.6312296768192</v>
      </c>
      <c r="C247" s="49">
        <v>11945.052757316344</v>
      </c>
      <c r="D247" s="49">
        <v>11148.715906828587</v>
      </c>
      <c r="E247" s="49">
        <v>10102.167363461411</v>
      </c>
      <c r="F247" s="46">
        <f t="shared" si="6"/>
        <v>151.85220726494663</v>
      </c>
      <c r="G247" s="46">
        <f t="shared" si="7"/>
        <v>90.612833333333342</v>
      </c>
    </row>
    <row r="248" spans="1:7" ht="15" customHeight="1" x14ac:dyDescent="0.3">
      <c r="A248" s="12" t="s">
        <v>62</v>
      </c>
      <c r="B248" s="48">
        <v>0</v>
      </c>
      <c r="C248" s="48">
        <v>663.61404207313024</v>
      </c>
      <c r="D248" s="48">
        <v>663.61404207313024</v>
      </c>
      <c r="E248" s="48">
        <v>398.16842524387812</v>
      </c>
      <c r="F248" s="46" t="e">
        <f t="shared" si="6"/>
        <v>#DIV/0!</v>
      </c>
      <c r="G248" s="46">
        <f t="shared" si="7"/>
        <v>60</v>
      </c>
    </row>
    <row r="249" spans="1:7" ht="15" customHeight="1" x14ac:dyDescent="0.3">
      <c r="A249" s="13" t="s">
        <v>67</v>
      </c>
      <c r="B249" s="50">
        <v>0</v>
      </c>
      <c r="C249" s="49">
        <v>663.61404207313024</v>
      </c>
      <c r="D249" s="49">
        <v>663.61404207313024</v>
      </c>
      <c r="E249" s="49">
        <v>398.16842524387812</v>
      </c>
      <c r="F249" s="46" t="e">
        <f t="shared" si="6"/>
        <v>#DIV/0!</v>
      </c>
      <c r="G249" s="46">
        <f t="shared" si="7"/>
        <v>60</v>
      </c>
    </row>
    <row r="250" spans="1:7" ht="15" customHeight="1" x14ac:dyDescent="0.3">
      <c r="A250" s="3" t="s">
        <v>6</v>
      </c>
      <c r="B250" s="51">
        <v>34181.830247528036</v>
      </c>
      <c r="C250" s="51">
        <v>29959.519543433536</v>
      </c>
      <c r="D250" s="51">
        <v>29959.519543433536</v>
      </c>
      <c r="E250" s="51">
        <v>27968.677417214145</v>
      </c>
      <c r="F250" s="46">
        <f t="shared" si="6"/>
        <v>81.823229518954108</v>
      </c>
      <c r="G250" s="46">
        <f t="shared" si="7"/>
        <v>93.354893013777513</v>
      </c>
    </row>
    <row r="251" spans="1:7" ht="15" customHeight="1" x14ac:dyDescent="0.3">
      <c r="A251" s="12" t="s">
        <v>41</v>
      </c>
      <c r="B251" s="48">
        <v>28800.849425973851</v>
      </c>
      <c r="C251" s="48">
        <v>25712.389674165504</v>
      </c>
      <c r="D251" s="48">
        <v>25712.389674165504</v>
      </c>
      <c r="E251" s="48">
        <v>23721.547547946113</v>
      </c>
      <c r="F251" s="46">
        <f t="shared" si="6"/>
        <v>82.364055299539174</v>
      </c>
      <c r="G251" s="46">
        <f t="shared" si="7"/>
        <v>92.257265266091977</v>
      </c>
    </row>
    <row r="252" spans="1:7" ht="15" customHeight="1" x14ac:dyDescent="0.3">
      <c r="A252" s="13" t="s">
        <v>42</v>
      </c>
      <c r="B252" s="49">
        <v>28800.849425973851</v>
      </c>
      <c r="C252" s="49">
        <v>21730.705421726721</v>
      </c>
      <c r="D252" s="49">
        <v>23721.547547946113</v>
      </c>
      <c r="E252" s="49">
        <v>23721.547547946113</v>
      </c>
      <c r="F252" s="46">
        <f t="shared" si="6"/>
        <v>82.364055299539174</v>
      </c>
      <c r="G252" s="46">
        <f t="shared" si="7"/>
        <v>100</v>
      </c>
    </row>
    <row r="253" spans="1:7" ht="15" customHeight="1" x14ac:dyDescent="0.3">
      <c r="A253" s="13" t="s">
        <v>43</v>
      </c>
      <c r="B253" s="49">
        <v>0</v>
      </c>
      <c r="C253" s="49">
        <v>3981.6842524387812</v>
      </c>
      <c r="D253" s="49">
        <v>1990.8421262193906</v>
      </c>
      <c r="E253" s="49">
        <v>0</v>
      </c>
      <c r="F253" s="46" t="e">
        <f t="shared" si="6"/>
        <v>#DIV/0!</v>
      </c>
      <c r="G253" s="46">
        <f t="shared" si="7"/>
        <v>0</v>
      </c>
    </row>
    <row r="254" spans="1:7" ht="15" customHeight="1" x14ac:dyDescent="0.3">
      <c r="A254" s="12" t="s">
        <v>47</v>
      </c>
      <c r="B254" s="48">
        <v>2328.3562280177848</v>
      </c>
      <c r="C254" s="48">
        <v>2654.4561682925209</v>
      </c>
      <c r="D254" s="48">
        <v>2654.4561682925209</v>
      </c>
      <c r="E254" s="48">
        <v>2654.4561682925209</v>
      </c>
      <c r="F254" s="46">
        <f t="shared" si="6"/>
        <v>114.00558627372742</v>
      </c>
      <c r="G254" s="46">
        <f t="shared" si="7"/>
        <v>100</v>
      </c>
    </row>
    <row r="255" spans="1:7" ht="15" customHeight="1" x14ac:dyDescent="0.3">
      <c r="A255" s="13" t="s">
        <v>48</v>
      </c>
      <c r="B255" s="49">
        <v>2328.3562280177848</v>
      </c>
      <c r="C255" s="49">
        <v>2654.4561682925209</v>
      </c>
      <c r="D255" s="49">
        <v>2654.4561682925209</v>
      </c>
      <c r="E255" s="49">
        <v>2654.4561682925209</v>
      </c>
      <c r="F255" s="46">
        <f t="shared" si="6"/>
        <v>114.00558627372742</v>
      </c>
      <c r="G255" s="46">
        <f t="shared" si="7"/>
        <v>100</v>
      </c>
    </row>
    <row r="256" spans="1:7" ht="15" customHeight="1" x14ac:dyDescent="0.3">
      <c r="A256" s="12" t="s">
        <v>50</v>
      </c>
      <c r="B256" s="48">
        <v>0</v>
      </c>
      <c r="C256" s="48">
        <v>0</v>
      </c>
      <c r="D256" s="48">
        <v>0</v>
      </c>
      <c r="E256" s="48">
        <v>0</v>
      </c>
      <c r="F256" s="46" t="e">
        <f t="shared" si="6"/>
        <v>#DIV/0!</v>
      </c>
      <c r="G256" s="46" t="e">
        <f t="shared" si="7"/>
        <v>#DIV/0!</v>
      </c>
    </row>
    <row r="257" spans="1:9" ht="15" customHeight="1" x14ac:dyDescent="0.3">
      <c r="A257" s="13" t="s">
        <v>52</v>
      </c>
      <c r="B257" s="50">
        <v>0</v>
      </c>
      <c r="C257" s="50">
        <v>0</v>
      </c>
      <c r="D257" s="49">
        <v>0</v>
      </c>
      <c r="E257" s="49">
        <v>0</v>
      </c>
      <c r="F257" s="46" t="e">
        <f t="shared" si="6"/>
        <v>#DIV/0!</v>
      </c>
      <c r="G257" s="46" t="e">
        <f t="shared" si="7"/>
        <v>#DIV/0!</v>
      </c>
    </row>
    <row r="258" spans="1:9" ht="15" customHeight="1" x14ac:dyDescent="0.3">
      <c r="A258" s="12" t="s">
        <v>55</v>
      </c>
      <c r="B258" s="48">
        <v>3052.6245935363991</v>
      </c>
      <c r="C258" s="48">
        <v>1592.6737009755125</v>
      </c>
      <c r="D258" s="48">
        <v>1592.6737009755125</v>
      </c>
      <c r="E258" s="48">
        <v>1592.6737009755125</v>
      </c>
      <c r="F258" s="46">
        <f t="shared" si="6"/>
        <v>52.173913043478258</v>
      </c>
      <c r="G258" s="46">
        <f t="shared" si="7"/>
        <v>100</v>
      </c>
    </row>
    <row r="259" spans="1:9" ht="15" customHeight="1" x14ac:dyDescent="0.3">
      <c r="A259" s="13" t="s">
        <v>57</v>
      </c>
      <c r="B259" s="49">
        <v>3052.6245935363991</v>
      </c>
      <c r="C259" s="49">
        <v>1592.6737009755125</v>
      </c>
      <c r="D259" s="49">
        <v>1592.6737009755125</v>
      </c>
      <c r="E259" s="49">
        <v>1592.6737009755125</v>
      </c>
      <c r="F259" s="46">
        <f t="shared" si="6"/>
        <v>52.173913043478258</v>
      </c>
      <c r="G259" s="46">
        <f t="shared" si="7"/>
        <v>100</v>
      </c>
    </row>
    <row r="260" spans="1:9" ht="15" customHeight="1" x14ac:dyDescent="0.3">
      <c r="A260" s="42" t="s">
        <v>123</v>
      </c>
      <c r="B260" s="51">
        <v>39589.090185148314</v>
      </c>
      <c r="C260" s="51">
        <v>36542.172672373745</v>
      </c>
      <c r="D260" s="51">
        <v>36542.172672373745</v>
      </c>
      <c r="E260" s="51">
        <v>36542.172672373745</v>
      </c>
      <c r="F260" s="46">
        <f t="shared" si="6"/>
        <v>92.303643507529742</v>
      </c>
      <c r="G260" s="46">
        <f t="shared" si="7"/>
        <v>100</v>
      </c>
    </row>
    <row r="261" spans="1:9" ht="15" customHeight="1" x14ac:dyDescent="0.3">
      <c r="A261" s="12" t="s">
        <v>41</v>
      </c>
      <c r="B261" s="48">
        <v>39589.090185148314</v>
      </c>
      <c r="C261" s="48">
        <v>36542.172672373745</v>
      </c>
      <c r="D261" s="48">
        <v>36542.172672373745</v>
      </c>
      <c r="E261" s="48">
        <v>36542.172672373745</v>
      </c>
      <c r="F261" s="46">
        <f t="shared" si="6"/>
        <v>92.303643507529742</v>
      </c>
      <c r="G261" s="46">
        <f t="shared" si="7"/>
        <v>100</v>
      </c>
    </row>
    <row r="262" spans="1:9" ht="15" customHeight="1" x14ac:dyDescent="0.3">
      <c r="A262" s="13" t="s">
        <v>42</v>
      </c>
      <c r="B262" s="49">
        <v>34280.177848563275</v>
      </c>
      <c r="C262" s="49">
        <v>16633.751410179837</v>
      </c>
      <c r="D262" s="49">
        <v>16633.751410179837</v>
      </c>
      <c r="E262" s="49">
        <v>16633.751410179837</v>
      </c>
      <c r="F262" s="46">
        <f t="shared" si="6"/>
        <v>48.522943736352225</v>
      </c>
      <c r="G262" s="46">
        <f t="shared" si="7"/>
        <v>100</v>
      </c>
    </row>
    <row r="263" spans="1:9" ht="15" customHeight="1" x14ac:dyDescent="0.3">
      <c r="A263" s="13" t="s">
        <v>43</v>
      </c>
      <c r="B263" s="49">
        <v>5308.9123365850419</v>
      </c>
      <c r="C263" s="49">
        <v>19908.421262193908</v>
      </c>
      <c r="D263" s="49">
        <v>19908.421262193908</v>
      </c>
      <c r="E263" s="49">
        <v>19908.421262193908</v>
      </c>
      <c r="F263" s="46">
        <f t="shared" si="6"/>
        <v>375</v>
      </c>
      <c r="G263" s="46">
        <f t="shared" si="7"/>
        <v>100</v>
      </c>
      <c r="I263" s="14"/>
    </row>
    <row r="264" spans="1:9" ht="15" customHeight="1" x14ac:dyDescent="0.3">
      <c r="A264" s="12" t="s">
        <v>47</v>
      </c>
      <c r="B264" s="48">
        <v>0</v>
      </c>
      <c r="C264" s="48">
        <v>0</v>
      </c>
      <c r="D264" s="48">
        <v>0</v>
      </c>
      <c r="E264" s="48">
        <v>0</v>
      </c>
      <c r="F264" s="46" t="e">
        <f t="shared" si="6"/>
        <v>#DIV/0!</v>
      </c>
      <c r="G264" s="46" t="e">
        <f t="shared" si="7"/>
        <v>#DIV/0!</v>
      </c>
    </row>
    <row r="265" spans="1:9" ht="15" customHeight="1" x14ac:dyDescent="0.3">
      <c r="A265" s="13" t="s">
        <v>48</v>
      </c>
      <c r="B265" s="50">
        <v>0</v>
      </c>
      <c r="C265" s="50">
        <v>0</v>
      </c>
      <c r="D265" s="49">
        <v>0</v>
      </c>
      <c r="E265" s="49">
        <v>0</v>
      </c>
      <c r="F265" s="46" t="e">
        <f t="shared" ref="F265:F328" si="8">E265/B265*100</f>
        <v>#DIV/0!</v>
      </c>
      <c r="G265" s="46" t="e">
        <f t="shared" ref="G265:G328" si="9">E265/D265*100</f>
        <v>#DIV/0!</v>
      </c>
    </row>
    <row r="266" spans="1:9" ht="15" customHeight="1" x14ac:dyDescent="0.3">
      <c r="A266" s="12" t="s">
        <v>55</v>
      </c>
      <c r="B266" s="48">
        <v>0</v>
      </c>
      <c r="C266" s="48">
        <v>0</v>
      </c>
      <c r="D266" s="48">
        <v>0</v>
      </c>
      <c r="E266" s="48">
        <v>0</v>
      </c>
      <c r="F266" s="46" t="e">
        <f t="shared" si="8"/>
        <v>#DIV/0!</v>
      </c>
      <c r="G266" s="46" t="e">
        <f t="shared" si="9"/>
        <v>#DIV/0!</v>
      </c>
    </row>
    <row r="267" spans="1:9" ht="15" customHeight="1" x14ac:dyDescent="0.3">
      <c r="A267" s="13" t="s">
        <v>57</v>
      </c>
      <c r="B267" s="50">
        <v>0</v>
      </c>
      <c r="C267" s="50">
        <v>0</v>
      </c>
      <c r="D267" s="49">
        <v>0</v>
      </c>
      <c r="E267" s="49">
        <v>0</v>
      </c>
      <c r="F267" s="46" t="e">
        <f t="shared" si="8"/>
        <v>#DIV/0!</v>
      </c>
      <c r="G267" s="46" t="e">
        <f t="shared" si="9"/>
        <v>#DIV/0!</v>
      </c>
    </row>
    <row r="268" spans="1:9" ht="15" customHeight="1" x14ac:dyDescent="0.3">
      <c r="A268" s="12" t="s">
        <v>62</v>
      </c>
      <c r="B268" s="48">
        <v>0</v>
      </c>
      <c r="C268" s="48">
        <v>0</v>
      </c>
      <c r="D268" s="48">
        <v>0</v>
      </c>
      <c r="E268" s="48">
        <v>0</v>
      </c>
      <c r="F268" s="46" t="e">
        <f t="shared" si="8"/>
        <v>#DIV/0!</v>
      </c>
      <c r="G268" s="46" t="e">
        <f t="shared" si="9"/>
        <v>#DIV/0!</v>
      </c>
    </row>
    <row r="269" spans="1:9" ht="15" customHeight="1" x14ac:dyDescent="0.3">
      <c r="A269" s="13" t="s">
        <v>69</v>
      </c>
      <c r="B269" s="50">
        <v>0</v>
      </c>
      <c r="C269" s="50">
        <v>0</v>
      </c>
      <c r="D269" s="49">
        <v>0</v>
      </c>
      <c r="E269" s="49">
        <v>0</v>
      </c>
      <c r="F269" s="46" t="e">
        <f t="shared" si="8"/>
        <v>#DIV/0!</v>
      </c>
      <c r="G269" s="46" t="e">
        <f t="shared" si="9"/>
        <v>#DIV/0!</v>
      </c>
    </row>
    <row r="270" spans="1:9" ht="15" customHeight="1" x14ac:dyDescent="0.3">
      <c r="A270" s="3" t="s">
        <v>7</v>
      </c>
      <c r="B270" s="51">
        <v>21235.649346340168</v>
      </c>
      <c r="C270" s="51">
        <v>21235.649346340168</v>
      </c>
      <c r="D270" s="51">
        <v>21235.649346340168</v>
      </c>
      <c r="E270" s="51">
        <v>21235.649346340168</v>
      </c>
      <c r="F270" s="46">
        <f t="shared" si="8"/>
        <v>100</v>
      </c>
      <c r="G270" s="46">
        <f t="shared" si="9"/>
        <v>100</v>
      </c>
    </row>
    <row r="271" spans="1:9" ht="15" customHeight="1" x14ac:dyDescent="0.3">
      <c r="A271" s="12" t="s">
        <v>41</v>
      </c>
      <c r="B271" s="48">
        <v>10883.270289999336</v>
      </c>
      <c r="C271" s="48">
        <v>10883.270289999336</v>
      </c>
      <c r="D271" s="48">
        <v>10883.270289999336</v>
      </c>
      <c r="E271" s="48">
        <v>10883.270289999336</v>
      </c>
      <c r="F271" s="46">
        <f t="shared" si="8"/>
        <v>100</v>
      </c>
      <c r="G271" s="46">
        <f t="shared" si="9"/>
        <v>100</v>
      </c>
    </row>
    <row r="272" spans="1:9" ht="15" customHeight="1" x14ac:dyDescent="0.3">
      <c r="A272" s="13" t="s">
        <v>42</v>
      </c>
      <c r="B272" s="49">
        <v>10883.270289999336</v>
      </c>
      <c r="C272" s="49">
        <v>10883.270289999336</v>
      </c>
      <c r="D272" s="49">
        <v>10883.270289999336</v>
      </c>
      <c r="E272" s="49">
        <v>10883.270289999336</v>
      </c>
      <c r="F272" s="46">
        <f t="shared" si="8"/>
        <v>100</v>
      </c>
      <c r="G272" s="46">
        <f t="shared" si="9"/>
        <v>100</v>
      </c>
    </row>
    <row r="273" spans="1:8" ht="15" customHeight="1" x14ac:dyDescent="0.3">
      <c r="A273" s="12" t="s">
        <v>47</v>
      </c>
      <c r="B273" s="48">
        <v>1061.7824673170085</v>
      </c>
      <c r="C273" s="48">
        <v>1061.7824673170085</v>
      </c>
      <c r="D273" s="48">
        <v>1061.7824673170085</v>
      </c>
      <c r="E273" s="48">
        <v>1061.7824673170085</v>
      </c>
      <c r="F273" s="46">
        <f t="shared" si="8"/>
        <v>100</v>
      </c>
      <c r="G273" s="46">
        <f t="shared" si="9"/>
        <v>100</v>
      </c>
    </row>
    <row r="274" spans="1:8" ht="15" customHeight="1" x14ac:dyDescent="0.3">
      <c r="A274" s="13" t="s">
        <v>48</v>
      </c>
      <c r="B274" s="49">
        <v>1061.7824673170085</v>
      </c>
      <c r="C274" s="49">
        <v>1061.7824673170085</v>
      </c>
      <c r="D274" s="49">
        <v>1061.7824673170085</v>
      </c>
      <c r="E274" s="49">
        <v>1061.7824673170085</v>
      </c>
      <c r="F274" s="46">
        <f t="shared" si="8"/>
        <v>100</v>
      </c>
      <c r="G274" s="46">
        <f t="shared" si="9"/>
        <v>100</v>
      </c>
    </row>
    <row r="275" spans="1:8" ht="15" customHeight="1" x14ac:dyDescent="0.3">
      <c r="A275" s="12" t="s">
        <v>55</v>
      </c>
      <c r="B275" s="48">
        <v>9290.5965890238222</v>
      </c>
      <c r="C275" s="48">
        <v>9290.5965890238222</v>
      </c>
      <c r="D275" s="48">
        <v>9290.5965890238222</v>
      </c>
      <c r="E275" s="48">
        <v>9290.5965890238222</v>
      </c>
      <c r="F275" s="46">
        <f t="shared" si="8"/>
        <v>100</v>
      </c>
      <c r="G275" s="46">
        <f t="shared" si="9"/>
        <v>100</v>
      </c>
    </row>
    <row r="276" spans="1:8" ht="15" customHeight="1" x14ac:dyDescent="0.3">
      <c r="A276" s="13" t="s">
        <v>57</v>
      </c>
      <c r="B276" s="49">
        <v>7299.7544628044325</v>
      </c>
      <c r="C276" s="49">
        <v>5972.5263786581718</v>
      </c>
      <c r="D276" s="49">
        <v>5972.5263786581718</v>
      </c>
      <c r="E276" s="49">
        <v>5972.5263786581718</v>
      </c>
      <c r="F276" s="46">
        <f t="shared" si="8"/>
        <v>81.818181818181813</v>
      </c>
      <c r="G276" s="46">
        <f t="shared" si="9"/>
        <v>100</v>
      </c>
    </row>
    <row r="277" spans="1:8" ht="15" customHeight="1" x14ac:dyDescent="0.3">
      <c r="A277" s="13" t="s">
        <v>58</v>
      </c>
      <c r="B277" s="49">
        <v>1990.8421262193906</v>
      </c>
      <c r="C277" s="49">
        <v>3318.0702103656513</v>
      </c>
      <c r="D277" s="49">
        <v>3318.0702103656513</v>
      </c>
      <c r="E277" s="49">
        <v>3318.0702103656513</v>
      </c>
      <c r="F277" s="46">
        <f t="shared" si="8"/>
        <v>166.66666666666669</v>
      </c>
      <c r="G277" s="46">
        <f t="shared" si="9"/>
        <v>100</v>
      </c>
    </row>
    <row r="278" spans="1:8" ht="15" customHeight="1" x14ac:dyDescent="0.3">
      <c r="A278" s="12" t="s">
        <v>62</v>
      </c>
      <c r="B278" s="48">
        <v>0</v>
      </c>
      <c r="C278" s="48">
        <v>0</v>
      </c>
      <c r="D278" s="48">
        <v>0</v>
      </c>
      <c r="E278" s="48">
        <v>0</v>
      </c>
      <c r="F278" s="46" t="e">
        <f t="shared" si="8"/>
        <v>#DIV/0!</v>
      </c>
      <c r="G278" s="46" t="e">
        <f t="shared" si="9"/>
        <v>#DIV/0!</v>
      </c>
    </row>
    <row r="279" spans="1:8" ht="15" customHeight="1" x14ac:dyDescent="0.3">
      <c r="A279" s="13" t="s">
        <v>67</v>
      </c>
      <c r="B279" s="50">
        <v>0</v>
      </c>
      <c r="C279" s="50">
        <v>0</v>
      </c>
      <c r="D279" s="49">
        <v>0</v>
      </c>
      <c r="E279" s="49">
        <v>0</v>
      </c>
      <c r="F279" s="46" t="e">
        <f t="shared" si="8"/>
        <v>#DIV/0!</v>
      </c>
      <c r="G279" s="46" t="e">
        <f t="shared" si="9"/>
        <v>#DIV/0!</v>
      </c>
    </row>
    <row r="280" spans="1:8" ht="15" customHeight="1" x14ac:dyDescent="0.3">
      <c r="A280" s="1" t="s">
        <v>106</v>
      </c>
      <c r="B280" s="47">
        <v>392636.12980290659</v>
      </c>
      <c r="C280" s="47">
        <v>1097798.1286084014</v>
      </c>
      <c r="D280" s="47">
        <v>1127063.5078638264</v>
      </c>
      <c r="E280" s="47">
        <v>1105258.9249452518</v>
      </c>
      <c r="F280" s="46">
        <f t="shared" si="8"/>
        <v>281.49699965208595</v>
      </c>
      <c r="G280" s="46">
        <f t="shared" si="9"/>
        <v>98.065363418615007</v>
      </c>
      <c r="H280" s="14"/>
    </row>
    <row r="281" spans="1:8" ht="15" customHeight="1" x14ac:dyDescent="0.3">
      <c r="A281" s="1" t="s">
        <v>14</v>
      </c>
      <c r="B281" s="47">
        <v>371400.48045656644</v>
      </c>
      <c r="C281" s="47">
        <v>354550.40148649539</v>
      </c>
      <c r="D281" s="47">
        <v>383815.78074192046</v>
      </c>
      <c r="E281" s="47">
        <v>362011.19782334595</v>
      </c>
      <c r="F281" s="46">
        <f t="shared" si="8"/>
        <v>97.471925016984855</v>
      </c>
      <c r="G281" s="46">
        <f t="shared" si="9"/>
        <v>94.318997807639377</v>
      </c>
    </row>
    <row r="282" spans="1:8" ht="15" customHeight="1" x14ac:dyDescent="0.3">
      <c r="A282" s="2" t="s">
        <v>4</v>
      </c>
      <c r="B282" s="47">
        <v>67756.125821222377</v>
      </c>
      <c r="C282" s="47">
        <v>71027.938151171271</v>
      </c>
      <c r="D282" s="47">
        <v>100293.31740659632</v>
      </c>
      <c r="E282" s="47">
        <v>79201.834229212298</v>
      </c>
      <c r="F282" s="46">
        <f t="shared" si="8"/>
        <v>116.89250716339647</v>
      </c>
      <c r="G282" s="46">
        <f t="shared" si="9"/>
        <v>78.97020088399546</v>
      </c>
    </row>
    <row r="283" spans="1:8" ht="15" customHeight="1" x14ac:dyDescent="0.3">
      <c r="A283" s="12" t="s">
        <v>55</v>
      </c>
      <c r="B283" s="48">
        <v>8846.1039219589875</v>
      </c>
      <c r="C283" s="48">
        <v>22031.986196827922</v>
      </c>
      <c r="D283" s="48">
        <v>34574.291592010086</v>
      </c>
      <c r="E283" s="48">
        <v>25510.726657376068</v>
      </c>
      <c r="F283" s="46">
        <f t="shared" si="8"/>
        <v>288.38375495510417</v>
      </c>
      <c r="G283" s="46">
        <f t="shared" si="9"/>
        <v>73.785247600767761</v>
      </c>
    </row>
    <row r="284" spans="1:8" ht="15" customHeight="1" x14ac:dyDescent="0.3">
      <c r="A284" s="13" t="s">
        <v>59</v>
      </c>
      <c r="B284" s="49">
        <v>827.90231601300673</v>
      </c>
      <c r="C284" s="49">
        <v>19377.530028535402</v>
      </c>
      <c r="D284" s="49">
        <v>27871.78976707147</v>
      </c>
      <c r="E284" s="49">
        <v>22856.270489083548</v>
      </c>
      <c r="F284" s="46">
        <f t="shared" si="8"/>
        <v>2760.7448423570377</v>
      </c>
      <c r="G284" s="46">
        <f t="shared" si="9"/>
        <v>82.00503333333333</v>
      </c>
    </row>
    <row r="285" spans="1:8" ht="15" customHeight="1" x14ac:dyDescent="0.3">
      <c r="A285" s="13" t="s">
        <v>60</v>
      </c>
      <c r="B285" s="49">
        <v>8018.2016059459811</v>
      </c>
      <c r="C285" s="49">
        <v>2654.4561682925209</v>
      </c>
      <c r="D285" s="49">
        <v>6702.5018249386158</v>
      </c>
      <c r="E285" s="49">
        <v>2654.4561682925209</v>
      </c>
      <c r="F285" s="46">
        <f t="shared" si="8"/>
        <v>33.105380716844053</v>
      </c>
      <c r="G285" s="46">
        <f t="shared" si="9"/>
        <v>39.603960396039604</v>
      </c>
    </row>
    <row r="286" spans="1:8" ht="15" customHeight="1" x14ac:dyDescent="0.3">
      <c r="A286" s="12" t="s">
        <v>62</v>
      </c>
      <c r="B286" s="48">
        <v>40093.54701705488</v>
      </c>
      <c r="C286" s="48">
        <v>34955.73694339372</v>
      </c>
      <c r="D286" s="48">
        <v>53006.038887782866</v>
      </c>
      <c r="E286" s="48">
        <v>45425.932709536137</v>
      </c>
      <c r="F286" s="46">
        <f t="shared" si="8"/>
        <v>113.29986017503759</v>
      </c>
      <c r="G286" s="46">
        <f t="shared" si="9"/>
        <v>85.699542283673964</v>
      </c>
    </row>
    <row r="287" spans="1:8" ht="15" customHeight="1" x14ac:dyDescent="0.3">
      <c r="A287" s="13" t="s">
        <v>64</v>
      </c>
      <c r="B287" s="49">
        <v>32571.534939279314</v>
      </c>
      <c r="C287" s="49">
        <v>24205.189461809012</v>
      </c>
      <c r="D287" s="49">
        <v>46237.175658636937</v>
      </c>
      <c r="E287" s="49">
        <v>39585.518614373883</v>
      </c>
      <c r="F287" s="46">
        <f t="shared" si="8"/>
        <v>121.53409008255281</v>
      </c>
      <c r="G287" s="46">
        <f t="shared" si="9"/>
        <v>85.614049842984841</v>
      </c>
    </row>
    <row r="288" spans="1:8" ht="15" customHeight="1" x14ac:dyDescent="0.3">
      <c r="A288" s="13" t="s">
        <v>70</v>
      </c>
      <c r="B288" s="49">
        <v>7522.0120777755656</v>
      </c>
      <c r="C288" s="49">
        <v>10750.54748158471</v>
      </c>
      <c r="D288" s="49">
        <v>6768.863229145928</v>
      </c>
      <c r="E288" s="49">
        <v>5840.414095162253</v>
      </c>
      <c r="F288" s="46">
        <f t="shared" si="8"/>
        <v>77.644306267710746</v>
      </c>
      <c r="G288" s="46">
        <f t="shared" si="9"/>
        <v>86.283529411764704</v>
      </c>
    </row>
    <row r="289" spans="1:8" ht="15" customHeight="1" x14ac:dyDescent="0.3">
      <c r="A289" s="12" t="s">
        <v>86</v>
      </c>
      <c r="B289" s="48">
        <v>18816.474882208506</v>
      </c>
      <c r="C289" s="48">
        <v>14040.215010949632</v>
      </c>
      <c r="D289" s="48">
        <v>12712.986926803373</v>
      </c>
      <c r="E289" s="48">
        <v>8265.1748623000858</v>
      </c>
      <c r="F289" s="46">
        <f t="shared" si="8"/>
        <v>43.925203387139405</v>
      </c>
      <c r="G289" s="46">
        <f t="shared" si="9"/>
        <v>65.013634560374157</v>
      </c>
    </row>
    <row r="290" spans="1:8" ht="15" customHeight="1" x14ac:dyDescent="0.3">
      <c r="A290" s="13" t="s">
        <v>87</v>
      </c>
      <c r="B290" s="49">
        <v>5354.0885261132116</v>
      </c>
      <c r="C290" s="49">
        <v>4951.2243679076246</v>
      </c>
      <c r="D290" s="49">
        <v>4287.6103258344947</v>
      </c>
      <c r="E290" s="49">
        <v>2970.7757648151837</v>
      </c>
      <c r="F290" s="46">
        <f t="shared" si="8"/>
        <v>55.486115896776397</v>
      </c>
      <c r="G290" s="46">
        <f t="shared" si="9"/>
        <v>69.287447763504105</v>
      </c>
    </row>
    <row r="291" spans="1:8" ht="15" customHeight="1" x14ac:dyDescent="0.3">
      <c r="A291" s="13" t="s">
        <v>88</v>
      </c>
      <c r="B291" s="49">
        <v>8602.0970203729503</v>
      </c>
      <c r="C291" s="49">
        <v>2.7871789767071471</v>
      </c>
      <c r="D291" s="49">
        <v>666.40122104983743</v>
      </c>
      <c r="E291" s="49">
        <v>480.5892892693609</v>
      </c>
      <c r="F291" s="46">
        <f t="shared" si="8"/>
        <v>5.58688524590164</v>
      </c>
      <c r="G291" s="46">
        <f t="shared" si="9"/>
        <v>72.117108145787682</v>
      </c>
    </row>
    <row r="292" spans="1:8" ht="15" customHeight="1" x14ac:dyDescent="0.3">
      <c r="A292" s="13" t="s">
        <v>89</v>
      </c>
      <c r="B292" s="49">
        <v>1884.3320724666532</v>
      </c>
      <c r="C292" s="49">
        <v>1323.9100139358948</v>
      </c>
      <c r="D292" s="49">
        <v>1323.9100139358948</v>
      </c>
      <c r="E292" s="49">
        <v>902.68100072997538</v>
      </c>
      <c r="F292" s="46">
        <f t="shared" si="8"/>
        <v>47.9045606620884</v>
      </c>
      <c r="G292" s="46">
        <f t="shared" si="9"/>
        <v>68.182957393483719</v>
      </c>
    </row>
    <row r="293" spans="1:8" ht="15" customHeight="1" x14ac:dyDescent="0.3">
      <c r="A293" s="13" t="s">
        <v>90</v>
      </c>
      <c r="B293" s="50">
        <v>0</v>
      </c>
      <c r="C293" s="49">
        <v>4832.4374543765343</v>
      </c>
      <c r="D293" s="49">
        <v>4832.4374543765343</v>
      </c>
      <c r="E293" s="49">
        <v>2812.562213816444</v>
      </c>
      <c r="F293" s="46" t="e">
        <f t="shared" si="8"/>
        <v>#DIV/0!</v>
      </c>
      <c r="G293" s="46">
        <f t="shared" si="9"/>
        <v>58.201730293875308</v>
      </c>
    </row>
    <row r="294" spans="1:8" ht="15" customHeight="1" x14ac:dyDescent="0.3">
      <c r="A294" s="13" t="s">
        <v>110</v>
      </c>
      <c r="B294" s="50">
        <v>0</v>
      </c>
      <c r="C294" s="49">
        <v>132.72280841462606</v>
      </c>
      <c r="D294" s="49">
        <v>132.72280841462606</v>
      </c>
      <c r="E294" s="49">
        <v>0</v>
      </c>
      <c r="F294" s="46" t="e">
        <f t="shared" si="8"/>
        <v>#DIV/0!</v>
      </c>
      <c r="G294" s="46">
        <f t="shared" si="9"/>
        <v>0</v>
      </c>
    </row>
    <row r="295" spans="1:8" ht="15" customHeight="1" x14ac:dyDescent="0.3">
      <c r="A295" s="13" t="s">
        <v>91</v>
      </c>
      <c r="B295" s="49">
        <v>2975.9572632556901</v>
      </c>
      <c r="C295" s="49">
        <v>2797.1331873382437</v>
      </c>
      <c r="D295" s="49">
        <v>1469.9051031919835</v>
      </c>
      <c r="E295" s="49">
        <v>1098.5665936691219</v>
      </c>
      <c r="F295" s="46">
        <f t="shared" si="8"/>
        <v>36.914730168782484</v>
      </c>
      <c r="G295" s="46">
        <f t="shared" si="9"/>
        <v>74.737246049661394</v>
      </c>
    </row>
    <row r="296" spans="1:8" ht="15" customHeight="1" x14ac:dyDescent="0.3">
      <c r="A296" s="3" t="s">
        <v>15</v>
      </c>
      <c r="B296" s="51">
        <v>252173.23644568317</v>
      </c>
      <c r="C296" s="51">
        <v>252173.3359877895</v>
      </c>
      <c r="D296" s="51">
        <v>252173.3359877895</v>
      </c>
      <c r="E296" s="51">
        <v>251939.92036631494</v>
      </c>
      <c r="F296" s="46">
        <f t="shared" si="8"/>
        <v>99.907477858214946</v>
      </c>
      <c r="G296" s="46">
        <f t="shared" si="9"/>
        <v>99.907438421052632</v>
      </c>
      <c r="H296" s="14"/>
    </row>
    <row r="297" spans="1:8" ht="15" customHeight="1" x14ac:dyDescent="0.3">
      <c r="A297" s="12" t="s">
        <v>55</v>
      </c>
      <c r="B297" s="48">
        <v>67025.01824938615</v>
      </c>
      <c r="C297" s="48">
        <v>49005.906164974454</v>
      </c>
      <c r="D297" s="48">
        <v>49005.906164974454</v>
      </c>
      <c r="E297" s="48">
        <v>49005.906164974454</v>
      </c>
      <c r="F297" s="46">
        <f t="shared" si="8"/>
        <v>73.115841584158431</v>
      </c>
      <c r="G297" s="46">
        <f t="shared" si="9"/>
        <v>100</v>
      </c>
    </row>
    <row r="298" spans="1:8" ht="15" customHeight="1" x14ac:dyDescent="0.3">
      <c r="A298" s="13" t="s">
        <v>59</v>
      </c>
      <c r="B298" s="49">
        <v>24553.719556705819</v>
      </c>
      <c r="C298" s="49">
        <v>9290.596589023824</v>
      </c>
      <c r="D298" s="49">
        <v>9290.596589023824</v>
      </c>
      <c r="E298" s="49">
        <v>9290.596589023824</v>
      </c>
      <c r="F298" s="46">
        <f t="shared" si="8"/>
        <v>37.837837837837839</v>
      </c>
      <c r="G298" s="46">
        <f t="shared" si="9"/>
        <v>100</v>
      </c>
    </row>
    <row r="299" spans="1:8" ht="15" customHeight="1" x14ac:dyDescent="0.3">
      <c r="A299" s="13" t="s">
        <v>60</v>
      </c>
      <c r="B299" s="49">
        <v>17917.579135974516</v>
      </c>
      <c r="C299" s="49">
        <v>11281.438715243214</v>
      </c>
      <c r="D299" s="49">
        <v>11281.438715243214</v>
      </c>
      <c r="E299" s="49">
        <v>11281.438715243214</v>
      </c>
      <c r="F299" s="46">
        <f t="shared" si="8"/>
        <v>62.962962962962962</v>
      </c>
      <c r="G299" s="46">
        <f t="shared" si="9"/>
        <v>100</v>
      </c>
    </row>
    <row r="300" spans="1:8" ht="15" customHeight="1" x14ac:dyDescent="0.3">
      <c r="A300" s="13" t="s">
        <v>61</v>
      </c>
      <c r="B300" s="49">
        <v>24553.719556705819</v>
      </c>
      <c r="C300" s="49">
        <v>28433.870860707411</v>
      </c>
      <c r="D300" s="49">
        <v>28433.870860707411</v>
      </c>
      <c r="E300" s="49">
        <v>28433.870860707411</v>
      </c>
      <c r="F300" s="46">
        <f t="shared" si="8"/>
        <v>115.8027027027027</v>
      </c>
      <c r="G300" s="46">
        <f t="shared" si="9"/>
        <v>100</v>
      </c>
    </row>
    <row r="301" spans="1:8" ht="15" customHeight="1" x14ac:dyDescent="0.3">
      <c r="A301" s="12" t="s">
        <v>62</v>
      </c>
      <c r="B301" s="48">
        <v>80164.576282434136</v>
      </c>
      <c r="C301" s="48">
        <v>114413.8297166368</v>
      </c>
      <c r="D301" s="48">
        <v>114413.8297166368</v>
      </c>
      <c r="E301" s="48">
        <v>114413.8297166368</v>
      </c>
      <c r="F301" s="46">
        <f t="shared" si="8"/>
        <v>142.72367549668874</v>
      </c>
      <c r="G301" s="46">
        <f t="shared" si="9"/>
        <v>100</v>
      </c>
    </row>
    <row r="302" spans="1:8" ht="15" customHeight="1" x14ac:dyDescent="0.3">
      <c r="A302" s="13" t="s">
        <v>64</v>
      </c>
      <c r="B302" s="49">
        <v>50885.924746167628</v>
      </c>
      <c r="C302" s="49">
        <v>85214.811865419062</v>
      </c>
      <c r="D302" s="49">
        <v>85214.811865419062</v>
      </c>
      <c r="E302" s="49">
        <v>85214.811865419062</v>
      </c>
      <c r="F302" s="46">
        <f t="shared" si="8"/>
        <v>167.46244131455396</v>
      </c>
      <c r="G302" s="46">
        <f t="shared" si="9"/>
        <v>100</v>
      </c>
    </row>
    <row r="303" spans="1:8" ht="15" customHeight="1" x14ac:dyDescent="0.3">
      <c r="A303" s="13" t="s">
        <v>70</v>
      </c>
      <c r="B303" s="49">
        <v>29278.651536266505</v>
      </c>
      <c r="C303" s="49">
        <v>29199.01785121773</v>
      </c>
      <c r="D303" s="49">
        <v>29199.01785121773</v>
      </c>
      <c r="E303" s="49">
        <v>29199.01785121773</v>
      </c>
      <c r="F303" s="46">
        <f t="shared" si="8"/>
        <v>99.728014505893029</v>
      </c>
      <c r="G303" s="46">
        <f t="shared" si="9"/>
        <v>100</v>
      </c>
    </row>
    <row r="304" spans="1:8" ht="15" customHeight="1" x14ac:dyDescent="0.3">
      <c r="A304" s="12" t="s">
        <v>86</v>
      </c>
      <c r="B304" s="48">
        <v>104983.64191386288</v>
      </c>
      <c r="C304" s="48">
        <v>88753.600106178244</v>
      </c>
      <c r="D304" s="48">
        <v>88753.600106178244</v>
      </c>
      <c r="E304" s="48">
        <v>88520.184484703685</v>
      </c>
      <c r="F304" s="46">
        <f t="shared" si="8"/>
        <v>84.318073626492065</v>
      </c>
      <c r="G304" s="46">
        <f t="shared" si="9"/>
        <v>99.737007151039151</v>
      </c>
    </row>
    <row r="305" spans="1:7" ht="15" customHeight="1" x14ac:dyDescent="0.3">
      <c r="A305" s="13" t="s">
        <v>87</v>
      </c>
      <c r="B305" s="49">
        <v>10470.037826000398</v>
      </c>
      <c r="C305" s="49">
        <v>18248.722542969008</v>
      </c>
      <c r="D305" s="49">
        <v>18248.722542969008</v>
      </c>
      <c r="E305" s="49">
        <v>18248.722542969008</v>
      </c>
      <c r="F305" s="46">
        <f t="shared" si="8"/>
        <v>174.29471455825774</v>
      </c>
      <c r="G305" s="46">
        <f t="shared" si="9"/>
        <v>100</v>
      </c>
    </row>
    <row r="306" spans="1:7" ht="15" customHeight="1" x14ac:dyDescent="0.3">
      <c r="A306" s="13" t="s">
        <v>88</v>
      </c>
      <c r="B306" s="49">
        <v>9932.5104519211618</v>
      </c>
      <c r="C306" s="49">
        <v>329.01984205985798</v>
      </c>
      <c r="D306" s="49">
        <v>329.01984205985798</v>
      </c>
      <c r="E306" s="49">
        <v>329.01984205985798</v>
      </c>
      <c r="F306" s="46">
        <f t="shared" si="8"/>
        <v>3.3125547025849689</v>
      </c>
      <c r="G306" s="46">
        <f t="shared" si="9"/>
        <v>100</v>
      </c>
    </row>
    <row r="307" spans="1:7" ht="15" customHeight="1" x14ac:dyDescent="0.3">
      <c r="A307" s="13" t="s">
        <v>89</v>
      </c>
      <c r="B307" s="50">
        <v>0</v>
      </c>
      <c r="C307" s="49">
        <v>2392.3286216736346</v>
      </c>
      <c r="D307" s="49">
        <v>2392.3286216736346</v>
      </c>
      <c r="E307" s="49">
        <v>2392.3286216736346</v>
      </c>
      <c r="F307" s="46" t="e">
        <f t="shared" si="8"/>
        <v>#DIV/0!</v>
      </c>
      <c r="G307" s="46">
        <f t="shared" si="9"/>
        <v>100</v>
      </c>
    </row>
    <row r="308" spans="1:7" ht="15" customHeight="1" x14ac:dyDescent="0.3">
      <c r="A308" s="13" t="s">
        <v>90</v>
      </c>
      <c r="B308" s="49">
        <v>82221.779812860841</v>
      </c>
      <c r="C308" s="49">
        <v>62458.026411838873</v>
      </c>
      <c r="D308" s="49">
        <v>62458.026411838873</v>
      </c>
      <c r="E308" s="49">
        <v>62224.610790364321</v>
      </c>
      <c r="F308" s="46">
        <f t="shared" si="8"/>
        <v>75.678987893462462</v>
      </c>
      <c r="G308" s="46">
        <f t="shared" si="9"/>
        <v>99.626284026434902</v>
      </c>
    </row>
    <row r="309" spans="1:7" ht="15" customHeight="1" x14ac:dyDescent="0.3">
      <c r="A309" s="13" t="s">
        <v>91</v>
      </c>
      <c r="B309" s="49">
        <v>2359.3138230804961</v>
      </c>
      <c r="C309" s="49">
        <v>5325.5026876368702</v>
      </c>
      <c r="D309" s="49">
        <v>5325.5026876368702</v>
      </c>
      <c r="E309" s="49">
        <v>5325.5026876368702</v>
      </c>
      <c r="F309" s="46">
        <f t="shared" si="8"/>
        <v>225.72252302932284</v>
      </c>
      <c r="G309" s="46">
        <f t="shared" si="9"/>
        <v>100</v>
      </c>
    </row>
    <row r="310" spans="1:7" ht="15" customHeight="1" x14ac:dyDescent="0.3">
      <c r="A310" s="3" t="s">
        <v>7</v>
      </c>
      <c r="B310" s="51">
        <v>2652.3405667263919</v>
      </c>
      <c r="C310" s="51">
        <v>0</v>
      </c>
      <c r="D310" s="51">
        <v>0</v>
      </c>
      <c r="E310" s="51">
        <v>0</v>
      </c>
      <c r="F310" s="46">
        <f t="shared" si="8"/>
        <v>0</v>
      </c>
      <c r="G310" s="46" t="e">
        <f t="shared" si="9"/>
        <v>#DIV/0!</v>
      </c>
    </row>
    <row r="311" spans="1:7" ht="15" customHeight="1" x14ac:dyDescent="0.3">
      <c r="A311" s="12" t="s">
        <v>86</v>
      </c>
      <c r="B311" s="48">
        <v>2652.3405667263919</v>
      </c>
      <c r="C311" s="48">
        <v>0</v>
      </c>
      <c r="D311" s="48">
        <v>0</v>
      </c>
      <c r="E311" s="48">
        <v>0</v>
      </c>
      <c r="F311" s="46">
        <f t="shared" si="8"/>
        <v>0</v>
      </c>
      <c r="G311" s="46" t="e">
        <f t="shared" si="9"/>
        <v>#DIV/0!</v>
      </c>
    </row>
    <row r="312" spans="1:7" ht="15" customHeight="1" x14ac:dyDescent="0.3">
      <c r="A312" s="13" t="s">
        <v>87</v>
      </c>
      <c r="B312" s="49">
        <v>2652.3405667263919</v>
      </c>
      <c r="C312" s="49">
        <v>0</v>
      </c>
      <c r="D312" s="49">
        <v>0</v>
      </c>
      <c r="E312" s="49">
        <v>0</v>
      </c>
      <c r="F312" s="46">
        <f t="shared" si="8"/>
        <v>0</v>
      </c>
      <c r="G312" s="46" t="e">
        <f t="shared" si="9"/>
        <v>#DIV/0!</v>
      </c>
    </row>
    <row r="313" spans="1:7" ht="15" customHeight="1" x14ac:dyDescent="0.3">
      <c r="A313" s="13" t="s">
        <v>90</v>
      </c>
      <c r="B313" s="50">
        <v>0</v>
      </c>
      <c r="C313" s="50">
        <v>0</v>
      </c>
      <c r="D313" s="49">
        <v>0</v>
      </c>
      <c r="E313" s="49">
        <v>0</v>
      </c>
      <c r="F313" s="46" t="e">
        <f t="shared" si="8"/>
        <v>#DIV/0!</v>
      </c>
      <c r="G313" s="46" t="e">
        <f t="shared" si="9"/>
        <v>#DIV/0!</v>
      </c>
    </row>
    <row r="314" spans="1:7" ht="15" customHeight="1" x14ac:dyDescent="0.3">
      <c r="A314" s="3" t="s">
        <v>8</v>
      </c>
      <c r="B314" s="51">
        <v>1932.0366314951223</v>
      </c>
      <c r="C314" s="51">
        <v>16192.182626584377</v>
      </c>
      <c r="D314" s="51">
        <v>16192.182626584377</v>
      </c>
      <c r="E314" s="51">
        <v>16121.673634614108</v>
      </c>
      <c r="F314" s="46">
        <f t="shared" si="8"/>
        <v>834.43933576653876</v>
      </c>
      <c r="G314" s="46">
        <f t="shared" si="9"/>
        <v>99.564549180327873</v>
      </c>
    </row>
    <row r="315" spans="1:7" ht="15" customHeight="1" x14ac:dyDescent="0.3">
      <c r="A315" s="12" t="s">
        <v>86</v>
      </c>
      <c r="B315" s="48">
        <v>1932.0366314951223</v>
      </c>
      <c r="C315" s="48">
        <v>16192.182626584377</v>
      </c>
      <c r="D315" s="48">
        <v>16192.182626584377</v>
      </c>
      <c r="E315" s="48">
        <v>16121.673634614108</v>
      </c>
      <c r="F315" s="46">
        <f t="shared" si="8"/>
        <v>834.43933576653876</v>
      </c>
      <c r="G315" s="46">
        <f t="shared" si="9"/>
        <v>99.564549180327873</v>
      </c>
    </row>
    <row r="316" spans="1:7" ht="15" customHeight="1" x14ac:dyDescent="0.3">
      <c r="A316" s="13" t="s">
        <v>87</v>
      </c>
      <c r="B316" s="49">
        <v>215.5418408653527</v>
      </c>
      <c r="C316" s="49">
        <v>0</v>
      </c>
      <c r="D316" s="49">
        <v>0</v>
      </c>
      <c r="E316" s="49">
        <v>0</v>
      </c>
      <c r="F316" s="46">
        <f t="shared" si="8"/>
        <v>0</v>
      </c>
      <c r="G316" s="46" t="e">
        <f t="shared" si="9"/>
        <v>#DIV/0!</v>
      </c>
    </row>
    <row r="317" spans="1:7" ht="15" customHeight="1" x14ac:dyDescent="0.3">
      <c r="A317" s="13" t="s">
        <v>90</v>
      </c>
      <c r="B317" s="49">
        <v>895.43831707478932</v>
      </c>
      <c r="C317" s="49">
        <v>16192.182626584377</v>
      </c>
      <c r="D317" s="49">
        <v>16192.182626584377</v>
      </c>
      <c r="E317" s="49">
        <v>16121.673634614108</v>
      </c>
      <c r="F317" s="46">
        <f t="shared" si="8"/>
        <v>1800.4225782162487</v>
      </c>
      <c r="G317" s="46">
        <f t="shared" si="9"/>
        <v>99.564549180327873</v>
      </c>
    </row>
    <row r="318" spans="1:7" ht="15" customHeight="1" x14ac:dyDescent="0.3">
      <c r="A318" s="13" t="s">
        <v>91</v>
      </c>
      <c r="B318" s="49">
        <v>821.05647355498036</v>
      </c>
      <c r="C318" s="49">
        <v>0</v>
      </c>
      <c r="D318" s="49">
        <v>0</v>
      </c>
      <c r="E318" s="49">
        <v>0</v>
      </c>
      <c r="F318" s="46">
        <f t="shared" si="8"/>
        <v>0</v>
      </c>
      <c r="G318" s="46" t="e">
        <f t="shared" si="9"/>
        <v>#DIV/0!</v>
      </c>
    </row>
    <row r="319" spans="1:7" ht="15" customHeight="1" x14ac:dyDescent="0.3">
      <c r="A319" s="3" t="s">
        <v>16</v>
      </c>
      <c r="B319" s="51">
        <v>46886.740991439379</v>
      </c>
      <c r="C319" s="51">
        <v>15156.944720950294</v>
      </c>
      <c r="D319" s="51">
        <v>15156.944720950294</v>
      </c>
      <c r="E319" s="51">
        <v>14747.769593204594</v>
      </c>
      <c r="F319" s="46">
        <f t="shared" si="8"/>
        <v>31.454030033559494</v>
      </c>
      <c r="G319" s="46">
        <f t="shared" si="9"/>
        <v>97.300411558669026</v>
      </c>
    </row>
    <row r="320" spans="1:7" ht="15" customHeight="1" x14ac:dyDescent="0.3">
      <c r="A320" s="12" t="s">
        <v>62</v>
      </c>
      <c r="B320" s="48">
        <v>46886.740991439379</v>
      </c>
      <c r="C320" s="48">
        <v>13272.280841462605</v>
      </c>
      <c r="D320" s="48">
        <v>13272.280841462605</v>
      </c>
      <c r="E320" s="48">
        <v>12863.105713716903</v>
      </c>
      <c r="F320" s="46">
        <f t="shared" si="8"/>
        <v>27.434420566926288</v>
      </c>
      <c r="G320" s="46">
        <f t="shared" si="9"/>
        <v>96.91707000000001</v>
      </c>
    </row>
    <row r="321" spans="1:7" ht="15" customHeight="1" x14ac:dyDescent="0.3">
      <c r="A321" s="13" t="s">
        <v>64</v>
      </c>
      <c r="B321" s="49">
        <v>46886.740991439379</v>
      </c>
      <c r="C321" s="49">
        <v>13272.280841462605</v>
      </c>
      <c r="D321" s="49">
        <v>13272.280841462605</v>
      </c>
      <c r="E321" s="49">
        <v>12863.105713716903</v>
      </c>
      <c r="F321" s="46">
        <f t="shared" si="8"/>
        <v>27.434420566926288</v>
      </c>
      <c r="G321" s="46">
        <f t="shared" si="9"/>
        <v>96.91707000000001</v>
      </c>
    </row>
    <row r="322" spans="1:7" ht="15" customHeight="1" x14ac:dyDescent="0.3">
      <c r="A322" s="12" t="s">
        <v>86</v>
      </c>
      <c r="B322" s="48">
        <v>0</v>
      </c>
      <c r="C322" s="48">
        <v>1884.6638794876899</v>
      </c>
      <c r="D322" s="48">
        <v>1884.6638794876899</v>
      </c>
      <c r="E322" s="48">
        <v>1884.6638794876899</v>
      </c>
      <c r="F322" s="46" t="e">
        <f t="shared" si="8"/>
        <v>#DIV/0!</v>
      </c>
      <c r="G322" s="46">
        <f t="shared" si="9"/>
        <v>100</v>
      </c>
    </row>
    <row r="323" spans="1:7" ht="15" customHeight="1" x14ac:dyDescent="0.3">
      <c r="A323" s="13" t="s">
        <v>87</v>
      </c>
      <c r="B323" s="49">
        <v>0</v>
      </c>
      <c r="C323" s="49">
        <v>1884.6638794876899</v>
      </c>
      <c r="D323" s="49">
        <v>1884.6638794876899</v>
      </c>
      <c r="E323" s="49">
        <v>1884.6638794876899</v>
      </c>
      <c r="F323" s="46" t="e">
        <f t="shared" si="8"/>
        <v>#DIV/0!</v>
      </c>
      <c r="G323" s="46">
        <f t="shared" si="9"/>
        <v>100</v>
      </c>
    </row>
    <row r="324" spans="1:7" ht="15" customHeight="1" x14ac:dyDescent="0.3">
      <c r="A324" s="1" t="s">
        <v>17</v>
      </c>
      <c r="B324" s="47">
        <v>21235.649346340168</v>
      </c>
      <c r="C324" s="47">
        <v>743247.72712190589</v>
      </c>
      <c r="D324" s="47">
        <v>743247.72712190589</v>
      </c>
      <c r="E324" s="47">
        <v>743247.72712190589</v>
      </c>
      <c r="F324" s="46">
        <f t="shared" si="8"/>
        <v>3500</v>
      </c>
      <c r="G324" s="46">
        <f t="shared" si="9"/>
        <v>100</v>
      </c>
    </row>
    <row r="325" spans="1:7" ht="15" customHeight="1" x14ac:dyDescent="0.3">
      <c r="A325" s="3" t="s">
        <v>4</v>
      </c>
      <c r="B325" s="51">
        <v>0</v>
      </c>
      <c r="C325" s="51">
        <v>0</v>
      </c>
      <c r="D325" s="51">
        <v>0</v>
      </c>
      <c r="E325" s="51">
        <v>0</v>
      </c>
      <c r="F325" s="46" t="e">
        <f t="shared" si="8"/>
        <v>#DIV/0!</v>
      </c>
      <c r="G325" s="46" t="e">
        <f t="shared" si="9"/>
        <v>#DIV/0!</v>
      </c>
    </row>
    <row r="326" spans="1:7" ht="15" customHeight="1" x14ac:dyDescent="0.3">
      <c r="A326" s="12" t="s">
        <v>92</v>
      </c>
      <c r="B326" s="48">
        <v>0</v>
      </c>
      <c r="C326" s="48">
        <v>0</v>
      </c>
      <c r="D326" s="48">
        <v>0</v>
      </c>
      <c r="E326" s="48">
        <v>0</v>
      </c>
      <c r="F326" s="46" t="e">
        <f t="shared" si="8"/>
        <v>#DIV/0!</v>
      </c>
      <c r="G326" s="46" t="e">
        <f t="shared" si="9"/>
        <v>#DIV/0!</v>
      </c>
    </row>
    <row r="327" spans="1:7" ht="15" customHeight="1" x14ac:dyDescent="0.3">
      <c r="A327" s="13" t="s">
        <v>93</v>
      </c>
      <c r="B327" s="50">
        <v>0</v>
      </c>
      <c r="C327" s="50">
        <v>0</v>
      </c>
      <c r="D327" s="49">
        <v>0</v>
      </c>
      <c r="E327" s="49">
        <v>0</v>
      </c>
      <c r="F327" s="46" t="e">
        <f t="shared" si="8"/>
        <v>#DIV/0!</v>
      </c>
      <c r="G327" s="46" t="e">
        <f t="shared" si="9"/>
        <v>#DIV/0!</v>
      </c>
    </row>
    <row r="328" spans="1:7" ht="15" customHeight="1" x14ac:dyDescent="0.3">
      <c r="A328" s="3" t="s">
        <v>15</v>
      </c>
      <c r="B328" s="51">
        <v>21235.649346340168</v>
      </c>
      <c r="C328" s="51">
        <v>743247.72712190589</v>
      </c>
      <c r="D328" s="51">
        <v>743247.72712190589</v>
      </c>
      <c r="E328" s="51">
        <v>743247.72712190589</v>
      </c>
      <c r="F328" s="46">
        <f t="shared" si="8"/>
        <v>3500</v>
      </c>
      <c r="G328" s="46">
        <f t="shared" si="9"/>
        <v>100</v>
      </c>
    </row>
    <row r="329" spans="1:7" ht="15" customHeight="1" x14ac:dyDescent="0.3">
      <c r="A329" s="12" t="s">
        <v>92</v>
      </c>
      <c r="B329" s="48">
        <v>21235.649346340168</v>
      </c>
      <c r="C329" s="48">
        <v>743247.72712190589</v>
      </c>
      <c r="D329" s="48">
        <v>743247.72712190589</v>
      </c>
      <c r="E329" s="48">
        <v>743247.72712190589</v>
      </c>
      <c r="F329" s="46">
        <f t="shared" ref="F329:F330" si="10">E329/B329*100</f>
        <v>3500</v>
      </c>
      <c r="G329" s="46">
        <f t="shared" ref="G329:G330" si="11">E329/D329*100</f>
        <v>100</v>
      </c>
    </row>
    <row r="330" spans="1:7" ht="15" customHeight="1" x14ac:dyDescent="0.3">
      <c r="A330" s="13" t="s">
        <v>93</v>
      </c>
      <c r="B330" s="49">
        <v>21235.649346340168</v>
      </c>
      <c r="C330" s="49">
        <v>743247.72712190589</v>
      </c>
      <c r="D330" s="49">
        <v>743247.72712190589</v>
      </c>
      <c r="E330" s="49">
        <v>743247.72712190589</v>
      </c>
      <c r="F330" s="46">
        <f t="shared" si="10"/>
        <v>3500</v>
      </c>
      <c r="G330" s="46">
        <f t="shared" si="11"/>
        <v>100</v>
      </c>
    </row>
    <row r="332" spans="1:7" x14ac:dyDescent="0.3">
      <c r="A332" s="57"/>
      <c r="B332" s="58"/>
      <c r="C332" s="58"/>
      <c r="D332" s="58"/>
    </row>
  </sheetData>
  <mergeCells count="1">
    <mergeCell ref="A332:D33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showGridLines="0" zoomScaleNormal="100" workbookViewId="0">
      <selection activeCell="F1" sqref="F1"/>
    </sheetView>
  </sheetViews>
  <sheetFormatPr defaultRowHeight="9.6" x14ac:dyDescent="0.2"/>
  <cols>
    <col min="1" max="1" width="48.88671875" style="7" customWidth="1"/>
    <col min="2" max="5" width="13.77734375" style="7" customWidth="1"/>
    <col min="6" max="7" width="7.6640625" style="7" customWidth="1"/>
    <col min="8" max="256" width="8.88671875" style="7"/>
    <col min="257" max="257" width="48.88671875" style="7" customWidth="1"/>
    <col min="258" max="258" width="14.5546875" style="7" customWidth="1"/>
    <col min="259" max="259" width="14" style="7" customWidth="1"/>
    <col min="260" max="260" width="13.88671875" style="7" customWidth="1"/>
    <col min="261" max="261" width="14.44140625" style="7" customWidth="1"/>
    <col min="262" max="263" width="12.88671875" style="7" customWidth="1"/>
    <col min="264" max="512" width="8.88671875" style="7"/>
    <col min="513" max="513" width="48.88671875" style="7" customWidth="1"/>
    <col min="514" max="514" width="14.5546875" style="7" customWidth="1"/>
    <col min="515" max="515" width="14" style="7" customWidth="1"/>
    <col min="516" max="516" width="13.88671875" style="7" customWidth="1"/>
    <col min="517" max="517" width="14.44140625" style="7" customWidth="1"/>
    <col min="518" max="519" width="12.88671875" style="7" customWidth="1"/>
    <col min="520" max="768" width="8.88671875" style="7"/>
    <col min="769" max="769" width="48.88671875" style="7" customWidth="1"/>
    <col min="770" max="770" width="14.5546875" style="7" customWidth="1"/>
    <col min="771" max="771" width="14" style="7" customWidth="1"/>
    <col min="772" max="772" width="13.88671875" style="7" customWidth="1"/>
    <col min="773" max="773" width="14.44140625" style="7" customWidth="1"/>
    <col min="774" max="775" width="12.88671875" style="7" customWidth="1"/>
    <col min="776" max="1024" width="8.88671875" style="7"/>
    <col min="1025" max="1025" width="48.88671875" style="7" customWidth="1"/>
    <col min="1026" max="1026" width="14.5546875" style="7" customWidth="1"/>
    <col min="1027" max="1027" width="14" style="7" customWidth="1"/>
    <col min="1028" max="1028" width="13.88671875" style="7" customWidth="1"/>
    <col min="1029" max="1029" width="14.44140625" style="7" customWidth="1"/>
    <col min="1030" max="1031" width="12.88671875" style="7" customWidth="1"/>
    <col min="1032" max="1280" width="8.88671875" style="7"/>
    <col min="1281" max="1281" width="48.88671875" style="7" customWidth="1"/>
    <col min="1282" max="1282" width="14.5546875" style="7" customWidth="1"/>
    <col min="1283" max="1283" width="14" style="7" customWidth="1"/>
    <col min="1284" max="1284" width="13.88671875" style="7" customWidth="1"/>
    <col min="1285" max="1285" width="14.44140625" style="7" customWidth="1"/>
    <col min="1286" max="1287" width="12.88671875" style="7" customWidth="1"/>
    <col min="1288" max="1536" width="8.88671875" style="7"/>
    <col min="1537" max="1537" width="48.88671875" style="7" customWidth="1"/>
    <col min="1538" max="1538" width="14.5546875" style="7" customWidth="1"/>
    <col min="1539" max="1539" width="14" style="7" customWidth="1"/>
    <col min="1540" max="1540" width="13.88671875" style="7" customWidth="1"/>
    <col min="1541" max="1541" width="14.44140625" style="7" customWidth="1"/>
    <col min="1542" max="1543" width="12.88671875" style="7" customWidth="1"/>
    <col min="1544" max="1792" width="8.88671875" style="7"/>
    <col min="1793" max="1793" width="48.88671875" style="7" customWidth="1"/>
    <col min="1794" max="1794" width="14.5546875" style="7" customWidth="1"/>
    <col min="1795" max="1795" width="14" style="7" customWidth="1"/>
    <col min="1796" max="1796" width="13.88671875" style="7" customWidth="1"/>
    <col min="1797" max="1797" width="14.44140625" style="7" customWidth="1"/>
    <col min="1798" max="1799" width="12.88671875" style="7" customWidth="1"/>
    <col min="1800" max="2048" width="8.88671875" style="7"/>
    <col min="2049" max="2049" width="48.88671875" style="7" customWidth="1"/>
    <col min="2050" max="2050" width="14.5546875" style="7" customWidth="1"/>
    <col min="2051" max="2051" width="14" style="7" customWidth="1"/>
    <col min="2052" max="2052" width="13.88671875" style="7" customWidth="1"/>
    <col min="2053" max="2053" width="14.44140625" style="7" customWidth="1"/>
    <col min="2054" max="2055" width="12.88671875" style="7" customWidth="1"/>
    <col min="2056" max="2304" width="8.88671875" style="7"/>
    <col min="2305" max="2305" width="48.88671875" style="7" customWidth="1"/>
    <col min="2306" max="2306" width="14.5546875" style="7" customWidth="1"/>
    <col min="2307" max="2307" width="14" style="7" customWidth="1"/>
    <col min="2308" max="2308" width="13.88671875" style="7" customWidth="1"/>
    <col min="2309" max="2309" width="14.44140625" style="7" customWidth="1"/>
    <col min="2310" max="2311" width="12.88671875" style="7" customWidth="1"/>
    <col min="2312" max="2560" width="8.88671875" style="7"/>
    <col min="2561" max="2561" width="48.88671875" style="7" customWidth="1"/>
    <col min="2562" max="2562" width="14.5546875" style="7" customWidth="1"/>
    <col min="2563" max="2563" width="14" style="7" customWidth="1"/>
    <col min="2564" max="2564" width="13.88671875" style="7" customWidth="1"/>
    <col min="2565" max="2565" width="14.44140625" style="7" customWidth="1"/>
    <col min="2566" max="2567" width="12.88671875" style="7" customWidth="1"/>
    <col min="2568" max="2816" width="8.88671875" style="7"/>
    <col min="2817" max="2817" width="48.88671875" style="7" customWidth="1"/>
    <col min="2818" max="2818" width="14.5546875" style="7" customWidth="1"/>
    <col min="2819" max="2819" width="14" style="7" customWidth="1"/>
    <col min="2820" max="2820" width="13.88671875" style="7" customWidth="1"/>
    <col min="2821" max="2821" width="14.44140625" style="7" customWidth="1"/>
    <col min="2822" max="2823" width="12.88671875" style="7" customWidth="1"/>
    <col min="2824" max="3072" width="8.88671875" style="7"/>
    <col min="3073" max="3073" width="48.88671875" style="7" customWidth="1"/>
    <col min="3074" max="3074" width="14.5546875" style="7" customWidth="1"/>
    <col min="3075" max="3075" width="14" style="7" customWidth="1"/>
    <col min="3076" max="3076" width="13.88671875" style="7" customWidth="1"/>
    <col min="3077" max="3077" width="14.44140625" style="7" customWidth="1"/>
    <col min="3078" max="3079" width="12.88671875" style="7" customWidth="1"/>
    <col min="3080" max="3328" width="8.88671875" style="7"/>
    <col min="3329" max="3329" width="48.88671875" style="7" customWidth="1"/>
    <col min="3330" max="3330" width="14.5546875" style="7" customWidth="1"/>
    <col min="3331" max="3331" width="14" style="7" customWidth="1"/>
    <col min="3332" max="3332" width="13.88671875" style="7" customWidth="1"/>
    <col min="3333" max="3333" width="14.44140625" style="7" customWidth="1"/>
    <col min="3334" max="3335" width="12.88671875" style="7" customWidth="1"/>
    <col min="3336" max="3584" width="8.88671875" style="7"/>
    <col min="3585" max="3585" width="48.88671875" style="7" customWidth="1"/>
    <col min="3586" max="3586" width="14.5546875" style="7" customWidth="1"/>
    <col min="3587" max="3587" width="14" style="7" customWidth="1"/>
    <col min="3588" max="3588" width="13.88671875" style="7" customWidth="1"/>
    <col min="3589" max="3589" width="14.44140625" style="7" customWidth="1"/>
    <col min="3590" max="3591" width="12.88671875" style="7" customWidth="1"/>
    <col min="3592" max="3840" width="8.88671875" style="7"/>
    <col min="3841" max="3841" width="48.88671875" style="7" customWidth="1"/>
    <col min="3842" max="3842" width="14.5546875" style="7" customWidth="1"/>
    <col min="3843" max="3843" width="14" style="7" customWidth="1"/>
    <col min="3844" max="3844" width="13.88671875" style="7" customWidth="1"/>
    <col min="3845" max="3845" width="14.44140625" style="7" customWidth="1"/>
    <col min="3846" max="3847" width="12.88671875" style="7" customWidth="1"/>
    <col min="3848" max="4096" width="8.88671875" style="7"/>
    <col min="4097" max="4097" width="48.88671875" style="7" customWidth="1"/>
    <col min="4098" max="4098" width="14.5546875" style="7" customWidth="1"/>
    <col min="4099" max="4099" width="14" style="7" customWidth="1"/>
    <col min="4100" max="4100" width="13.88671875" style="7" customWidth="1"/>
    <col min="4101" max="4101" width="14.44140625" style="7" customWidth="1"/>
    <col min="4102" max="4103" width="12.88671875" style="7" customWidth="1"/>
    <col min="4104" max="4352" width="8.88671875" style="7"/>
    <col min="4353" max="4353" width="48.88671875" style="7" customWidth="1"/>
    <col min="4354" max="4354" width="14.5546875" style="7" customWidth="1"/>
    <col min="4355" max="4355" width="14" style="7" customWidth="1"/>
    <col min="4356" max="4356" width="13.88671875" style="7" customWidth="1"/>
    <col min="4357" max="4357" width="14.44140625" style="7" customWidth="1"/>
    <col min="4358" max="4359" width="12.88671875" style="7" customWidth="1"/>
    <col min="4360" max="4608" width="8.88671875" style="7"/>
    <col min="4609" max="4609" width="48.88671875" style="7" customWidth="1"/>
    <col min="4610" max="4610" width="14.5546875" style="7" customWidth="1"/>
    <col min="4611" max="4611" width="14" style="7" customWidth="1"/>
    <col min="4612" max="4612" width="13.88671875" style="7" customWidth="1"/>
    <col min="4613" max="4613" width="14.44140625" style="7" customWidth="1"/>
    <col min="4614" max="4615" width="12.88671875" style="7" customWidth="1"/>
    <col min="4616" max="4864" width="8.88671875" style="7"/>
    <col min="4865" max="4865" width="48.88671875" style="7" customWidth="1"/>
    <col min="4866" max="4866" width="14.5546875" style="7" customWidth="1"/>
    <col min="4867" max="4867" width="14" style="7" customWidth="1"/>
    <col min="4868" max="4868" width="13.88671875" style="7" customWidth="1"/>
    <col min="4869" max="4869" width="14.44140625" style="7" customWidth="1"/>
    <col min="4870" max="4871" width="12.88671875" style="7" customWidth="1"/>
    <col min="4872" max="5120" width="8.88671875" style="7"/>
    <col min="5121" max="5121" width="48.88671875" style="7" customWidth="1"/>
    <col min="5122" max="5122" width="14.5546875" style="7" customWidth="1"/>
    <col min="5123" max="5123" width="14" style="7" customWidth="1"/>
    <col min="5124" max="5124" width="13.88671875" style="7" customWidth="1"/>
    <col min="5125" max="5125" width="14.44140625" style="7" customWidth="1"/>
    <col min="5126" max="5127" width="12.88671875" style="7" customWidth="1"/>
    <col min="5128" max="5376" width="8.88671875" style="7"/>
    <col min="5377" max="5377" width="48.88671875" style="7" customWidth="1"/>
    <col min="5378" max="5378" width="14.5546875" style="7" customWidth="1"/>
    <col min="5379" max="5379" width="14" style="7" customWidth="1"/>
    <col min="5380" max="5380" width="13.88671875" style="7" customWidth="1"/>
    <col min="5381" max="5381" width="14.44140625" style="7" customWidth="1"/>
    <col min="5382" max="5383" width="12.88671875" style="7" customWidth="1"/>
    <col min="5384" max="5632" width="8.88671875" style="7"/>
    <col min="5633" max="5633" width="48.88671875" style="7" customWidth="1"/>
    <col min="5634" max="5634" width="14.5546875" style="7" customWidth="1"/>
    <col min="5635" max="5635" width="14" style="7" customWidth="1"/>
    <col min="5636" max="5636" width="13.88671875" style="7" customWidth="1"/>
    <col min="5637" max="5637" width="14.44140625" style="7" customWidth="1"/>
    <col min="5638" max="5639" width="12.88671875" style="7" customWidth="1"/>
    <col min="5640" max="5888" width="8.88671875" style="7"/>
    <col min="5889" max="5889" width="48.88671875" style="7" customWidth="1"/>
    <col min="5890" max="5890" width="14.5546875" style="7" customWidth="1"/>
    <col min="5891" max="5891" width="14" style="7" customWidth="1"/>
    <col min="5892" max="5892" width="13.88671875" style="7" customWidth="1"/>
    <col min="5893" max="5893" width="14.44140625" style="7" customWidth="1"/>
    <col min="5894" max="5895" width="12.88671875" style="7" customWidth="1"/>
    <col min="5896" max="6144" width="8.88671875" style="7"/>
    <col min="6145" max="6145" width="48.88671875" style="7" customWidth="1"/>
    <col min="6146" max="6146" width="14.5546875" style="7" customWidth="1"/>
    <col min="6147" max="6147" width="14" style="7" customWidth="1"/>
    <col min="6148" max="6148" width="13.88671875" style="7" customWidth="1"/>
    <col min="6149" max="6149" width="14.44140625" style="7" customWidth="1"/>
    <col min="6150" max="6151" width="12.88671875" style="7" customWidth="1"/>
    <col min="6152" max="6400" width="8.88671875" style="7"/>
    <col min="6401" max="6401" width="48.88671875" style="7" customWidth="1"/>
    <col min="6402" max="6402" width="14.5546875" style="7" customWidth="1"/>
    <col min="6403" max="6403" width="14" style="7" customWidth="1"/>
    <col min="6404" max="6404" width="13.88671875" style="7" customWidth="1"/>
    <col min="6405" max="6405" width="14.44140625" style="7" customWidth="1"/>
    <col min="6406" max="6407" width="12.88671875" style="7" customWidth="1"/>
    <col min="6408" max="6656" width="8.88671875" style="7"/>
    <col min="6657" max="6657" width="48.88671875" style="7" customWidth="1"/>
    <col min="6658" max="6658" width="14.5546875" style="7" customWidth="1"/>
    <col min="6659" max="6659" width="14" style="7" customWidth="1"/>
    <col min="6660" max="6660" width="13.88671875" style="7" customWidth="1"/>
    <col min="6661" max="6661" width="14.44140625" style="7" customWidth="1"/>
    <col min="6662" max="6663" width="12.88671875" style="7" customWidth="1"/>
    <col min="6664" max="6912" width="8.88671875" style="7"/>
    <col min="6913" max="6913" width="48.88671875" style="7" customWidth="1"/>
    <col min="6914" max="6914" width="14.5546875" style="7" customWidth="1"/>
    <col min="6915" max="6915" width="14" style="7" customWidth="1"/>
    <col min="6916" max="6916" width="13.88671875" style="7" customWidth="1"/>
    <col min="6917" max="6917" width="14.44140625" style="7" customWidth="1"/>
    <col min="6918" max="6919" width="12.88671875" style="7" customWidth="1"/>
    <col min="6920" max="7168" width="8.88671875" style="7"/>
    <col min="7169" max="7169" width="48.88671875" style="7" customWidth="1"/>
    <col min="7170" max="7170" width="14.5546875" style="7" customWidth="1"/>
    <col min="7171" max="7171" width="14" style="7" customWidth="1"/>
    <col min="7172" max="7172" width="13.88671875" style="7" customWidth="1"/>
    <col min="7173" max="7173" width="14.44140625" style="7" customWidth="1"/>
    <col min="7174" max="7175" width="12.88671875" style="7" customWidth="1"/>
    <col min="7176" max="7424" width="8.88671875" style="7"/>
    <col min="7425" max="7425" width="48.88671875" style="7" customWidth="1"/>
    <col min="7426" max="7426" width="14.5546875" style="7" customWidth="1"/>
    <col min="7427" max="7427" width="14" style="7" customWidth="1"/>
    <col min="7428" max="7428" width="13.88671875" style="7" customWidth="1"/>
    <col min="7429" max="7429" width="14.44140625" style="7" customWidth="1"/>
    <col min="7430" max="7431" width="12.88671875" style="7" customWidth="1"/>
    <col min="7432" max="7680" width="8.88671875" style="7"/>
    <col min="7681" max="7681" width="48.88671875" style="7" customWidth="1"/>
    <col min="7682" max="7682" width="14.5546875" style="7" customWidth="1"/>
    <col min="7683" max="7683" width="14" style="7" customWidth="1"/>
    <col min="7684" max="7684" width="13.88671875" style="7" customWidth="1"/>
    <col min="7685" max="7685" width="14.44140625" style="7" customWidth="1"/>
    <col min="7686" max="7687" width="12.88671875" style="7" customWidth="1"/>
    <col min="7688" max="7936" width="8.88671875" style="7"/>
    <col min="7937" max="7937" width="48.88671875" style="7" customWidth="1"/>
    <col min="7938" max="7938" width="14.5546875" style="7" customWidth="1"/>
    <col min="7939" max="7939" width="14" style="7" customWidth="1"/>
    <col min="7940" max="7940" width="13.88671875" style="7" customWidth="1"/>
    <col min="7941" max="7941" width="14.44140625" style="7" customWidth="1"/>
    <col min="7942" max="7943" width="12.88671875" style="7" customWidth="1"/>
    <col min="7944" max="8192" width="8.88671875" style="7"/>
    <col min="8193" max="8193" width="48.88671875" style="7" customWidth="1"/>
    <col min="8194" max="8194" width="14.5546875" style="7" customWidth="1"/>
    <col min="8195" max="8195" width="14" style="7" customWidth="1"/>
    <col min="8196" max="8196" width="13.88671875" style="7" customWidth="1"/>
    <col min="8197" max="8197" width="14.44140625" style="7" customWidth="1"/>
    <col min="8198" max="8199" width="12.88671875" style="7" customWidth="1"/>
    <col min="8200" max="8448" width="8.88671875" style="7"/>
    <col min="8449" max="8449" width="48.88671875" style="7" customWidth="1"/>
    <col min="8450" max="8450" width="14.5546875" style="7" customWidth="1"/>
    <col min="8451" max="8451" width="14" style="7" customWidth="1"/>
    <col min="8452" max="8452" width="13.88671875" style="7" customWidth="1"/>
    <col min="8453" max="8453" width="14.44140625" style="7" customWidth="1"/>
    <col min="8454" max="8455" width="12.88671875" style="7" customWidth="1"/>
    <col min="8456" max="8704" width="8.88671875" style="7"/>
    <col min="8705" max="8705" width="48.88671875" style="7" customWidth="1"/>
    <col min="8706" max="8706" width="14.5546875" style="7" customWidth="1"/>
    <col min="8707" max="8707" width="14" style="7" customWidth="1"/>
    <col min="8708" max="8708" width="13.88671875" style="7" customWidth="1"/>
    <col min="8709" max="8709" width="14.44140625" style="7" customWidth="1"/>
    <col min="8710" max="8711" width="12.88671875" style="7" customWidth="1"/>
    <col min="8712" max="8960" width="8.88671875" style="7"/>
    <col min="8961" max="8961" width="48.88671875" style="7" customWidth="1"/>
    <col min="8962" max="8962" width="14.5546875" style="7" customWidth="1"/>
    <col min="8963" max="8963" width="14" style="7" customWidth="1"/>
    <col min="8964" max="8964" width="13.88671875" style="7" customWidth="1"/>
    <col min="8965" max="8965" width="14.44140625" style="7" customWidth="1"/>
    <col min="8966" max="8967" width="12.88671875" style="7" customWidth="1"/>
    <col min="8968" max="9216" width="8.88671875" style="7"/>
    <col min="9217" max="9217" width="48.88671875" style="7" customWidth="1"/>
    <col min="9218" max="9218" width="14.5546875" style="7" customWidth="1"/>
    <col min="9219" max="9219" width="14" style="7" customWidth="1"/>
    <col min="9220" max="9220" width="13.88671875" style="7" customWidth="1"/>
    <col min="9221" max="9221" width="14.44140625" style="7" customWidth="1"/>
    <col min="9222" max="9223" width="12.88671875" style="7" customWidth="1"/>
    <col min="9224" max="9472" width="8.88671875" style="7"/>
    <col min="9473" max="9473" width="48.88671875" style="7" customWidth="1"/>
    <col min="9474" max="9474" width="14.5546875" style="7" customWidth="1"/>
    <col min="9475" max="9475" width="14" style="7" customWidth="1"/>
    <col min="9476" max="9476" width="13.88671875" style="7" customWidth="1"/>
    <col min="9477" max="9477" width="14.44140625" style="7" customWidth="1"/>
    <col min="9478" max="9479" width="12.88671875" style="7" customWidth="1"/>
    <col min="9480" max="9728" width="8.88671875" style="7"/>
    <col min="9729" max="9729" width="48.88671875" style="7" customWidth="1"/>
    <col min="9730" max="9730" width="14.5546875" style="7" customWidth="1"/>
    <col min="9731" max="9731" width="14" style="7" customWidth="1"/>
    <col min="9732" max="9732" width="13.88671875" style="7" customWidth="1"/>
    <col min="9733" max="9733" width="14.44140625" style="7" customWidth="1"/>
    <col min="9734" max="9735" width="12.88671875" style="7" customWidth="1"/>
    <col min="9736" max="9984" width="8.88671875" style="7"/>
    <col min="9985" max="9985" width="48.88671875" style="7" customWidth="1"/>
    <col min="9986" max="9986" width="14.5546875" style="7" customWidth="1"/>
    <col min="9987" max="9987" width="14" style="7" customWidth="1"/>
    <col min="9988" max="9988" width="13.88671875" style="7" customWidth="1"/>
    <col min="9989" max="9989" width="14.44140625" style="7" customWidth="1"/>
    <col min="9990" max="9991" width="12.88671875" style="7" customWidth="1"/>
    <col min="9992" max="10240" width="8.88671875" style="7"/>
    <col min="10241" max="10241" width="48.88671875" style="7" customWidth="1"/>
    <col min="10242" max="10242" width="14.5546875" style="7" customWidth="1"/>
    <col min="10243" max="10243" width="14" style="7" customWidth="1"/>
    <col min="10244" max="10244" width="13.88671875" style="7" customWidth="1"/>
    <col min="10245" max="10245" width="14.44140625" style="7" customWidth="1"/>
    <col min="10246" max="10247" width="12.88671875" style="7" customWidth="1"/>
    <col min="10248" max="10496" width="8.88671875" style="7"/>
    <col min="10497" max="10497" width="48.88671875" style="7" customWidth="1"/>
    <col min="10498" max="10498" width="14.5546875" style="7" customWidth="1"/>
    <col min="10499" max="10499" width="14" style="7" customWidth="1"/>
    <col min="10500" max="10500" width="13.88671875" style="7" customWidth="1"/>
    <col min="10501" max="10501" width="14.44140625" style="7" customWidth="1"/>
    <col min="10502" max="10503" width="12.88671875" style="7" customWidth="1"/>
    <col min="10504" max="10752" width="8.88671875" style="7"/>
    <col min="10753" max="10753" width="48.88671875" style="7" customWidth="1"/>
    <col min="10754" max="10754" width="14.5546875" style="7" customWidth="1"/>
    <col min="10755" max="10755" width="14" style="7" customWidth="1"/>
    <col min="10756" max="10756" width="13.88671875" style="7" customWidth="1"/>
    <col min="10757" max="10757" width="14.44140625" style="7" customWidth="1"/>
    <col min="10758" max="10759" width="12.88671875" style="7" customWidth="1"/>
    <col min="10760" max="11008" width="8.88671875" style="7"/>
    <col min="11009" max="11009" width="48.88671875" style="7" customWidth="1"/>
    <col min="11010" max="11010" width="14.5546875" style="7" customWidth="1"/>
    <col min="11011" max="11011" width="14" style="7" customWidth="1"/>
    <col min="11012" max="11012" width="13.88671875" style="7" customWidth="1"/>
    <col min="11013" max="11013" width="14.44140625" style="7" customWidth="1"/>
    <col min="11014" max="11015" width="12.88671875" style="7" customWidth="1"/>
    <col min="11016" max="11264" width="8.88671875" style="7"/>
    <col min="11265" max="11265" width="48.88671875" style="7" customWidth="1"/>
    <col min="11266" max="11266" width="14.5546875" style="7" customWidth="1"/>
    <col min="11267" max="11267" width="14" style="7" customWidth="1"/>
    <col min="11268" max="11268" width="13.88671875" style="7" customWidth="1"/>
    <col min="11269" max="11269" width="14.44140625" style="7" customWidth="1"/>
    <col min="11270" max="11271" width="12.88671875" style="7" customWidth="1"/>
    <col min="11272" max="11520" width="8.88671875" style="7"/>
    <col min="11521" max="11521" width="48.88671875" style="7" customWidth="1"/>
    <col min="11522" max="11522" width="14.5546875" style="7" customWidth="1"/>
    <col min="11523" max="11523" width="14" style="7" customWidth="1"/>
    <col min="11524" max="11524" width="13.88671875" style="7" customWidth="1"/>
    <col min="11525" max="11525" width="14.44140625" style="7" customWidth="1"/>
    <col min="11526" max="11527" width="12.88671875" style="7" customWidth="1"/>
    <col min="11528" max="11776" width="8.88671875" style="7"/>
    <col min="11777" max="11777" width="48.88671875" style="7" customWidth="1"/>
    <col min="11778" max="11778" width="14.5546875" style="7" customWidth="1"/>
    <col min="11779" max="11779" width="14" style="7" customWidth="1"/>
    <col min="11780" max="11780" width="13.88671875" style="7" customWidth="1"/>
    <col min="11781" max="11781" width="14.44140625" style="7" customWidth="1"/>
    <col min="11782" max="11783" width="12.88671875" style="7" customWidth="1"/>
    <col min="11784" max="12032" width="8.88671875" style="7"/>
    <col min="12033" max="12033" width="48.88671875" style="7" customWidth="1"/>
    <col min="12034" max="12034" width="14.5546875" style="7" customWidth="1"/>
    <col min="12035" max="12035" width="14" style="7" customWidth="1"/>
    <col min="12036" max="12036" width="13.88671875" style="7" customWidth="1"/>
    <col min="12037" max="12037" width="14.44140625" style="7" customWidth="1"/>
    <col min="12038" max="12039" width="12.88671875" style="7" customWidth="1"/>
    <col min="12040" max="12288" width="8.88671875" style="7"/>
    <col min="12289" max="12289" width="48.88671875" style="7" customWidth="1"/>
    <col min="12290" max="12290" width="14.5546875" style="7" customWidth="1"/>
    <col min="12291" max="12291" width="14" style="7" customWidth="1"/>
    <col min="12292" max="12292" width="13.88671875" style="7" customWidth="1"/>
    <col min="12293" max="12293" width="14.44140625" style="7" customWidth="1"/>
    <col min="12294" max="12295" width="12.88671875" style="7" customWidth="1"/>
    <col min="12296" max="12544" width="8.88671875" style="7"/>
    <col min="12545" max="12545" width="48.88671875" style="7" customWidth="1"/>
    <col min="12546" max="12546" width="14.5546875" style="7" customWidth="1"/>
    <col min="12547" max="12547" width="14" style="7" customWidth="1"/>
    <col min="12548" max="12548" width="13.88671875" style="7" customWidth="1"/>
    <col min="12549" max="12549" width="14.44140625" style="7" customWidth="1"/>
    <col min="12550" max="12551" width="12.88671875" style="7" customWidth="1"/>
    <col min="12552" max="12800" width="8.88671875" style="7"/>
    <col min="12801" max="12801" width="48.88671875" style="7" customWidth="1"/>
    <col min="12802" max="12802" width="14.5546875" style="7" customWidth="1"/>
    <col min="12803" max="12803" width="14" style="7" customWidth="1"/>
    <col min="12804" max="12804" width="13.88671875" style="7" customWidth="1"/>
    <col min="12805" max="12805" width="14.44140625" style="7" customWidth="1"/>
    <col min="12806" max="12807" width="12.88671875" style="7" customWidth="1"/>
    <col min="12808" max="13056" width="8.88671875" style="7"/>
    <col min="13057" max="13057" width="48.88671875" style="7" customWidth="1"/>
    <col min="13058" max="13058" width="14.5546875" style="7" customWidth="1"/>
    <col min="13059" max="13059" width="14" style="7" customWidth="1"/>
    <col min="13060" max="13060" width="13.88671875" style="7" customWidth="1"/>
    <col min="13061" max="13061" width="14.44140625" style="7" customWidth="1"/>
    <col min="13062" max="13063" width="12.88671875" style="7" customWidth="1"/>
    <col min="13064" max="13312" width="8.88671875" style="7"/>
    <col min="13313" max="13313" width="48.88671875" style="7" customWidth="1"/>
    <col min="13314" max="13314" width="14.5546875" style="7" customWidth="1"/>
    <col min="13315" max="13315" width="14" style="7" customWidth="1"/>
    <col min="13316" max="13316" width="13.88671875" style="7" customWidth="1"/>
    <col min="13317" max="13317" width="14.44140625" style="7" customWidth="1"/>
    <col min="13318" max="13319" width="12.88671875" style="7" customWidth="1"/>
    <col min="13320" max="13568" width="8.88671875" style="7"/>
    <col min="13569" max="13569" width="48.88671875" style="7" customWidth="1"/>
    <col min="13570" max="13570" width="14.5546875" style="7" customWidth="1"/>
    <col min="13571" max="13571" width="14" style="7" customWidth="1"/>
    <col min="13572" max="13572" width="13.88671875" style="7" customWidth="1"/>
    <col min="13573" max="13573" width="14.44140625" style="7" customWidth="1"/>
    <col min="13574" max="13575" width="12.88671875" style="7" customWidth="1"/>
    <col min="13576" max="13824" width="8.88671875" style="7"/>
    <col min="13825" max="13825" width="48.88671875" style="7" customWidth="1"/>
    <col min="13826" max="13826" width="14.5546875" style="7" customWidth="1"/>
    <col min="13827" max="13827" width="14" style="7" customWidth="1"/>
    <col min="13828" max="13828" width="13.88671875" style="7" customWidth="1"/>
    <col min="13829" max="13829" width="14.44140625" style="7" customWidth="1"/>
    <col min="13830" max="13831" width="12.88671875" style="7" customWidth="1"/>
    <col min="13832" max="14080" width="8.88671875" style="7"/>
    <col min="14081" max="14081" width="48.88671875" style="7" customWidth="1"/>
    <col min="14082" max="14082" width="14.5546875" style="7" customWidth="1"/>
    <col min="14083" max="14083" width="14" style="7" customWidth="1"/>
    <col min="14084" max="14084" width="13.88671875" style="7" customWidth="1"/>
    <col min="14085" max="14085" width="14.44140625" style="7" customWidth="1"/>
    <col min="14086" max="14087" width="12.88671875" style="7" customWidth="1"/>
    <col min="14088" max="14336" width="8.88671875" style="7"/>
    <col min="14337" max="14337" width="48.88671875" style="7" customWidth="1"/>
    <col min="14338" max="14338" width="14.5546875" style="7" customWidth="1"/>
    <col min="14339" max="14339" width="14" style="7" customWidth="1"/>
    <col min="14340" max="14340" width="13.88671875" style="7" customWidth="1"/>
    <col min="14341" max="14341" width="14.44140625" style="7" customWidth="1"/>
    <col min="14342" max="14343" width="12.88671875" style="7" customWidth="1"/>
    <col min="14344" max="14592" width="8.88671875" style="7"/>
    <col min="14593" max="14593" width="48.88671875" style="7" customWidth="1"/>
    <col min="14594" max="14594" width="14.5546875" style="7" customWidth="1"/>
    <col min="14595" max="14595" width="14" style="7" customWidth="1"/>
    <col min="14596" max="14596" width="13.88671875" style="7" customWidth="1"/>
    <col min="14597" max="14597" width="14.44140625" style="7" customWidth="1"/>
    <col min="14598" max="14599" width="12.88671875" style="7" customWidth="1"/>
    <col min="14600" max="14848" width="8.88671875" style="7"/>
    <col min="14849" max="14849" width="48.88671875" style="7" customWidth="1"/>
    <col min="14850" max="14850" width="14.5546875" style="7" customWidth="1"/>
    <col min="14851" max="14851" width="14" style="7" customWidth="1"/>
    <col min="14852" max="14852" width="13.88671875" style="7" customWidth="1"/>
    <col min="14853" max="14853" width="14.44140625" style="7" customWidth="1"/>
    <col min="14854" max="14855" width="12.88671875" style="7" customWidth="1"/>
    <col min="14856" max="15104" width="8.88671875" style="7"/>
    <col min="15105" max="15105" width="48.88671875" style="7" customWidth="1"/>
    <col min="15106" max="15106" width="14.5546875" style="7" customWidth="1"/>
    <col min="15107" max="15107" width="14" style="7" customWidth="1"/>
    <col min="15108" max="15108" width="13.88671875" style="7" customWidth="1"/>
    <col min="15109" max="15109" width="14.44140625" style="7" customWidth="1"/>
    <col min="15110" max="15111" width="12.88671875" style="7" customWidth="1"/>
    <col min="15112" max="15360" width="8.88671875" style="7"/>
    <col min="15361" max="15361" width="48.88671875" style="7" customWidth="1"/>
    <col min="15362" max="15362" width="14.5546875" style="7" customWidth="1"/>
    <col min="15363" max="15363" width="14" style="7" customWidth="1"/>
    <col min="15364" max="15364" width="13.88671875" style="7" customWidth="1"/>
    <col min="15365" max="15365" width="14.44140625" style="7" customWidth="1"/>
    <col min="15366" max="15367" width="12.88671875" style="7" customWidth="1"/>
    <col min="15368" max="15616" width="8.88671875" style="7"/>
    <col min="15617" max="15617" width="48.88671875" style="7" customWidth="1"/>
    <col min="15618" max="15618" width="14.5546875" style="7" customWidth="1"/>
    <col min="15619" max="15619" width="14" style="7" customWidth="1"/>
    <col min="15620" max="15620" width="13.88671875" style="7" customWidth="1"/>
    <col min="15621" max="15621" width="14.44140625" style="7" customWidth="1"/>
    <col min="15622" max="15623" width="12.88671875" style="7" customWidth="1"/>
    <col min="15624" max="15872" width="8.88671875" style="7"/>
    <col min="15873" max="15873" width="48.88671875" style="7" customWidth="1"/>
    <col min="15874" max="15874" width="14.5546875" style="7" customWidth="1"/>
    <col min="15875" max="15875" width="14" style="7" customWidth="1"/>
    <col min="15876" max="15876" width="13.88671875" style="7" customWidth="1"/>
    <col min="15877" max="15877" width="14.44140625" style="7" customWidth="1"/>
    <col min="15878" max="15879" width="12.88671875" style="7" customWidth="1"/>
    <col min="15880" max="16128" width="8.88671875" style="7"/>
    <col min="16129" max="16129" width="48.88671875" style="7" customWidth="1"/>
    <col min="16130" max="16130" width="14.5546875" style="7" customWidth="1"/>
    <col min="16131" max="16131" width="14" style="7" customWidth="1"/>
    <col min="16132" max="16132" width="13.88671875" style="7" customWidth="1"/>
    <col min="16133" max="16133" width="14.44140625" style="7" customWidth="1"/>
    <col min="16134" max="16135" width="12.88671875" style="7" customWidth="1"/>
    <col min="16136" max="16384" width="8.88671875" style="7"/>
  </cols>
  <sheetData>
    <row r="1" spans="1:7" s="6" customFormat="1" ht="11.4" x14ac:dyDescent="0.2">
      <c r="A1" s="5" t="s">
        <v>21</v>
      </c>
    </row>
    <row r="2" spans="1:7" s="6" customFormat="1" ht="11.4" x14ac:dyDescent="0.2">
      <c r="A2" s="7"/>
    </row>
    <row r="3" spans="1:7" s="6" customFormat="1" ht="11.4" x14ac:dyDescent="0.2">
      <c r="A3" s="5" t="s">
        <v>101</v>
      </c>
    </row>
    <row r="4" spans="1:7" x14ac:dyDescent="0.2">
      <c r="A4" s="8" t="s">
        <v>102</v>
      </c>
    </row>
    <row r="6" spans="1:7" ht="20.399999999999999" x14ac:dyDescent="0.2">
      <c r="A6" s="17" t="s">
        <v>0</v>
      </c>
      <c r="B6" s="17" t="s">
        <v>18</v>
      </c>
      <c r="C6" s="20" t="s">
        <v>95</v>
      </c>
      <c r="D6" s="20" t="s">
        <v>96</v>
      </c>
      <c r="E6" s="17" t="s">
        <v>97</v>
      </c>
      <c r="F6" s="17" t="s">
        <v>103</v>
      </c>
      <c r="G6" s="17" t="s">
        <v>103</v>
      </c>
    </row>
    <row r="7" spans="1:7" ht="9.6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7" ht="13.2" x14ac:dyDescent="0.25">
      <c r="A8" s="18" t="s">
        <v>1</v>
      </c>
      <c r="B8" s="21">
        <f>SUM(B9:B26)</f>
        <v>66309201.860000007</v>
      </c>
      <c r="C8" s="21">
        <f>SUM(C9:C26)</f>
        <v>81106504</v>
      </c>
      <c r="D8" s="21">
        <f>SUM(D9:D26)</f>
        <v>82193004</v>
      </c>
      <c r="E8" s="22">
        <f>SUM(E9:E26)</f>
        <v>78587848.25</v>
      </c>
      <c r="F8" s="25">
        <f>E8/B8*100</f>
        <v>118.51725860903008</v>
      </c>
      <c r="G8" s="25">
        <f>E8/D8*100</f>
        <v>95.613792446374148</v>
      </c>
    </row>
    <row r="9" spans="1:7" ht="12" x14ac:dyDescent="0.25">
      <c r="A9" s="19" t="s">
        <v>23</v>
      </c>
      <c r="B9" s="23">
        <v>2604583.41</v>
      </c>
      <c r="C9" s="24">
        <v>7550000</v>
      </c>
      <c r="D9" s="24">
        <v>7550000</v>
      </c>
      <c r="E9" s="24">
        <v>7550000</v>
      </c>
      <c r="F9" s="25">
        <f>E9/B9*100</f>
        <v>289.87361168825072</v>
      </c>
      <c r="G9" s="25">
        <f t="shared" ref="G9:G24" si="0">E9/D9*100</f>
        <v>100</v>
      </c>
    </row>
    <row r="10" spans="1:7" ht="12" x14ac:dyDescent="0.25">
      <c r="A10" s="19" t="s">
        <v>24</v>
      </c>
      <c r="B10" s="23">
        <v>4096200.35</v>
      </c>
      <c r="C10" s="24">
        <v>3000000</v>
      </c>
      <c r="D10" s="24">
        <v>3000000</v>
      </c>
      <c r="E10" s="24">
        <v>3000000</v>
      </c>
      <c r="F10" s="25">
        <f t="shared" ref="F10:F24" si="1">E10/B10*100</f>
        <v>73.238605138051909</v>
      </c>
      <c r="G10" s="25">
        <f t="shared" si="0"/>
        <v>100</v>
      </c>
    </row>
    <row r="11" spans="1:7" ht="12" x14ac:dyDescent="0.25">
      <c r="A11" s="19" t="s">
        <v>25</v>
      </c>
      <c r="B11" s="23">
        <v>1535604.16</v>
      </c>
      <c r="C11" s="24">
        <v>2869396</v>
      </c>
      <c r="D11" s="26">
        <v>3045896</v>
      </c>
      <c r="E11" s="24">
        <v>1205003.07</v>
      </c>
      <c r="F11" s="25">
        <f t="shared" si="1"/>
        <v>78.47094331914289</v>
      </c>
      <c r="G11" s="25">
        <f t="shared" si="0"/>
        <v>39.561530334587921</v>
      </c>
    </row>
    <row r="12" spans="1:7" ht="24" x14ac:dyDescent="0.25">
      <c r="A12" s="19" t="s">
        <v>26</v>
      </c>
      <c r="B12" s="24"/>
      <c r="C12" s="24"/>
      <c r="D12" s="26"/>
      <c r="E12" s="24"/>
      <c r="F12" s="25"/>
      <c r="G12" s="25"/>
    </row>
    <row r="13" spans="1:7" ht="24" x14ac:dyDescent="0.25">
      <c r="A13" s="19" t="s">
        <v>100</v>
      </c>
      <c r="B13" s="24">
        <v>44264.68</v>
      </c>
      <c r="C13" s="24"/>
      <c r="D13" s="24"/>
      <c r="E13" s="24"/>
      <c r="F13" s="25">
        <f t="shared" si="1"/>
        <v>0</v>
      </c>
      <c r="G13" s="25"/>
    </row>
    <row r="14" spans="1:7" ht="24" x14ac:dyDescent="0.25">
      <c r="A14" s="19" t="s">
        <v>27</v>
      </c>
      <c r="B14" s="24"/>
      <c r="C14" s="24"/>
      <c r="D14" s="24"/>
      <c r="E14" s="24"/>
      <c r="F14" s="25"/>
      <c r="G14" s="25"/>
    </row>
    <row r="15" spans="1:7" ht="24" x14ac:dyDescent="0.25">
      <c r="A15" s="19" t="s">
        <v>28</v>
      </c>
      <c r="B15" s="23">
        <v>51123283.149999999</v>
      </c>
      <c r="C15" s="24">
        <v>53830416</v>
      </c>
      <c r="D15" s="26">
        <v>54740416</v>
      </c>
      <c r="E15" s="24">
        <v>53420952</v>
      </c>
      <c r="F15" s="25">
        <f t="shared" si="1"/>
        <v>104.49436872678628</v>
      </c>
      <c r="G15" s="25">
        <f t="shared" si="0"/>
        <v>97.589598149930026</v>
      </c>
    </row>
    <row r="16" spans="1:7" ht="24" x14ac:dyDescent="0.25">
      <c r="A16" s="19" t="s">
        <v>29</v>
      </c>
      <c r="B16" s="23">
        <v>2059999.25</v>
      </c>
      <c r="C16" s="24">
        <v>7500000</v>
      </c>
      <c r="D16" s="26">
        <v>7500000</v>
      </c>
      <c r="E16" s="24">
        <v>7498241.3300000001</v>
      </c>
      <c r="F16" s="25">
        <f t="shared" si="1"/>
        <v>363.99243009433133</v>
      </c>
      <c r="G16" s="25">
        <f t="shared" si="0"/>
        <v>99.976551066666659</v>
      </c>
    </row>
    <row r="17" spans="1:7" ht="12" x14ac:dyDescent="0.25">
      <c r="A17" s="19" t="s">
        <v>30</v>
      </c>
      <c r="B17" s="23">
        <v>216.59</v>
      </c>
      <c r="C17" s="24"/>
      <c r="D17" s="26"/>
      <c r="E17" s="24"/>
      <c r="F17" s="25">
        <f t="shared" si="1"/>
        <v>0</v>
      </c>
      <c r="G17" s="25"/>
    </row>
    <row r="18" spans="1:7" ht="24" x14ac:dyDescent="0.25">
      <c r="A18" s="19" t="s">
        <v>31</v>
      </c>
      <c r="B18" s="24"/>
      <c r="C18" s="24"/>
      <c r="D18" s="26"/>
      <c r="E18" s="24"/>
      <c r="F18" s="25"/>
      <c r="G18" s="25"/>
    </row>
    <row r="19" spans="1:7" ht="12" x14ac:dyDescent="0.25">
      <c r="A19" s="19" t="s">
        <v>32</v>
      </c>
      <c r="B19" s="23">
        <v>298284</v>
      </c>
      <c r="C19" s="24">
        <v>275327</v>
      </c>
      <c r="D19" s="26">
        <v>275327</v>
      </c>
      <c r="E19" s="24">
        <v>275327</v>
      </c>
      <c r="F19" s="25">
        <f t="shared" si="1"/>
        <v>92.303643507529728</v>
      </c>
      <c r="G19" s="25">
        <f t="shared" si="0"/>
        <v>100</v>
      </c>
    </row>
    <row r="20" spans="1:7" ht="12" x14ac:dyDescent="0.25">
      <c r="A20" s="19" t="s">
        <v>33</v>
      </c>
      <c r="B20" s="23">
        <v>3344115.77</v>
      </c>
      <c r="C20" s="24">
        <v>4920955</v>
      </c>
      <c r="D20" s="26">
        <v>4920955</v>
      </c>
      <c r="E20" s="24">
        <v>4529724.5999999996</v>
      </c>
      <c r="F20" s="25">
        <f t="shared" si="1"/>
        <v>135.45358209892356</v>
      </c>
      <c r="G20" s="25">
        <f t="shared" si="0"/>
        <v>92.049705798976007</v>
      </c>
    </row>
    <row r="21" spans="1:7" ht="24" x14ac:dyDescent="0.25">
      <c r="A21" s="19" t="s">
        <v>34</v>
      </c>
      <c r="B21" s="23">
        <v>829073.13</v>
      </c>
      <c r="C21" s="24">
        <v>924210</v>
      </c>
      <c r="D21" s="26">
        <v>924210</v>
      </c>
      <c r="E21" s="24">
        <v>876014.43</v>
      </c>
      <c r="F21" s="25">
        <f t="shared" si="1"/>
        <v>105.66190101951562</v>
      </c>
      <c r="G21" s="25">
        <f t="shared" si="0"/>
        <v>94.785214399324829</v>
      </c>
    </row>
    <row r="22" spans="1:7" ht="24" x14ac:dyDescent="0.25">
      <c r="A22" s="19" t="s">
        <v>35</v>
      </c>
      <c r="B22" s="24"/>
      <c r="C22" s="24"/>
      <c r="D22" s="26"/>
      <c r="E22" s="24"/>
      <c r="F22" s="25"/>
      <c r="G22" s="25"/>
    </row>
    <row r="23" spans="1:7" ht="12" x14ac:dyDescent="0.25">
      <c r="A23" s="19" t="s">
        <v>36</v>
      </c>
      <c r="B23" s="23">
        <v>20309.22</v>
      </c>
      <c r="C23" s="24">
        <v>122000</v>
      </c>
      <c r="D23" s="26">
        <v>122000</v>
      </c>
      <c r="E23" s="24">
        <v>121468.75</v>
      </c>
      <c r="F23" s="25">
        <f t="shared" si="1"/>
        <v>598.09657879524661</v>
      </c>
      <c r="G23" s="25">
        <f t="shared" si="0"/>
        <v>99.564549180327873</v>
      </c>
    </row>
    <row r="24" spans="1:7" ht="24" x14ac:dyDescent="0.25">
      <c r="A24" s="19" t="s">
        <v>37</v>
      </c>
      <c r="B24" s="23">
        <v>353268.15</v>
      </c>
      <c r="C24" s="24">
        <v>114200</v>
      </c>
      <c r="D24" s="26">
        <v>114200</v>
      </c>
      <c r="E24" s="24">
        <v>111117.07</v>
      </c>
      <c r="F24" s="25">
        <f t="shared" si="1"/>
        <v>31.454030033559494</v>
      </c>
      <c r="G24" s="25">
        <f t="shared" si="0"/>
        <v>97.300411558669012</v>
      </c>
    </row>
    <row r="25" spans="1:7" ht="36" x14ac:dyDescent="0.25">
      <c r="A25" s="19" t="s">
        <v>38</v>
      </c>
      <c r="B25" s="24"/>
      <c r="C25" s="24"/>
      <c r="D25" s="24"/>
      <c r="E25" s="24"/>
      <c r="F25" s="25"/>
      <c r="G25" s="25"/>
    </row>
    <row r="26" spans="1:7" ht="25.2" customHeight="1" x14ac:dyDescent="0.25">
      <c r="A26" s="19" t="s">
        <v>39</v>
      </c>
      <c r="B26" s="24"/>
      <c r="C26" s="24"/>
      <c r="D26" s="24"/>
      <c r="E26" s="24"/>
      <c r="F26" s="25"/>
      <c r="G26" s="25"/>
    </row>
    <row r="28" spans="1:7" x14ac:dyDescent="0.2">
      <c r="B28" s="16"/>
      <c r="C28" s="16"/>
      <c r="D28" s="16"/>
      <c r="E28" s="16"/>
    </row>
  </sheetData>
  <pageMargins left="0.74803149606299213" right="0.35433070866141736" top="0.59055118110236227" bottom="0.59055118110236227" header="0.51181102362204722" footer="0.51181102362204722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F84A-5E8C-4751-A67A-3205E2E14786}">
  <dimension ref="A1:I28"/>
  <sheetViews>
    <sheetView workbookViewId="0">
      <selection activeCell="F1" sqref="F1"/>
    </sheetView>
  </sheetViews>
  <sheetFormatPr defaultRowHeight="9.6" x14ac:dyDescent="0.2"/>
  <cols>
    <col min="1" max="1" width="62.6640625" style="7" customWidth="1"/>
    <col min="2" max="2" width="12.33203125" style="7" bestFit="1" customWidth="1"/>
    <col min="3" max="3" width="12.6640625" style="7" bestFit="1" customWidth="1"/>
    <col min="4" max="4" width="13.109375" style="7" bestFit="1" customWidth="1"/>
    <col min="5" max="5" width="12.6640625" style="7" bestFit="1" customWidth="1"/>
    <col min="6" max="7" width="7.6640625" style="7" customWidth="1"/>
    <col min="8" max="256" width="8.88671875" style="7"/>
    <col min="257" max="257" width="48.88671875" style="7" customWidth="1"/>
    <col min="258" max="258" width="14.5546875" style="7" customWidth="1"/>
    <col min="259" max="259" width="14" style="7" customWidth="1"/>
    <col min="260" max="260" width="13.88671875" style="7" customWidth="1"/>
    <col min="261" max="261" width="14.44140625" style="7" customWidth="1"/>
    <col min="262" max="263" width="12.88671875" style="7" customWidth="1"/>
    <col min="264" max="512" width="8.88671875" style="7"/>
    <col min="513" max="513" width="48.88671875" style="7" customWidth="1"/>
    <col min="514" max="514" width="14.5546875" style="7" customWidth="1"/>
    <col min="515" max="515" width="14" style="7" customWidth="1"/>
    <col min="516" max="516" width="13.88671875" style="7" customWidth="1"/>
    <col min="517" max="517" width="14.44140625" style="7" customWidth="1"/>
    <col min="518" max="519" width="12.88671875" style="7" customWidth="1"/>
    <col min="520" max="768" width="8.88671875" style="7"/>
    <col min="769" max="769" width="48.88671875" style="7" customWidth="1"/>
    <col min="770" max="770" width="14.5546875" style="7" customWidth="1"/>
    <col min="771" max="771" width="14" style="7" customWidth="1"/>
    <col min="772" max="772" width="13.88671875" style="7" customWidth="1"/>
    <col min="773" max="773" width="14.44140625" style="7" customWidth="1"/>
    <col min="774" max="775" width="12.88671875" style="7" customWidth="1"/>
    <col min="776" max="1024" width="8.88671875" style="7"/>
    <col min="1025" max="1025" width="48.88671875" style="7" customWidth="1"/>
    <col min="1026" max="1026" width="14.5546875" style="7" customWidth="1"/>
    <col min="1027" max="1027" width="14" style="7" customWidth="1"/>
    <col min="1028" max="1028" width="13.88671875" style="7" customWidth="1"/>
    <col min="1029" max="1029" width="14.44140625" style="7" customWidth="1"/>
    <col min="1030" max="1031" width="12.88671875" style="7" customWidth="1"/>
    <col min="1032" max="1280" width="8.88671875" style="7"/>
    <col min="1281" max="1281" width="48.88671875" style="7" customWidth="1"/>
    <col min="1282" max="1282" width="14.5546875" style="7" customWidth="1"/>
    <col min="1283" max="1283" width="14" style="7" customWidth="1"/>
    <col min="1284" max="1284" width="13.88671875" style="7" customWidth="1"/>
    <col min="1285" max="1285" width="14.44140625" style="7" customWidth="1"/>
    <col min="1286" max="1287" width="12.88671875" style="7" customWidth="1"/>
    <col min="1288" max="1536" width="8.88671875" style="7"/>
    <col min="1537" max="1537" width="48.88671875" style="7" customWidth="1"/>
    <col min="1538" max="1538" width="14.5546875" style="7" customWidth="1"/>
    <col min="1539" max="1539" width="14" style="7" customWidth="1"/>
    <col min="1540" max="1540" width="13.88671875" style="7" customWidth="1"/>
    <col min="1541" max="1541" width="14.44140625" style="7" customWidth="1"/>
    <col min="1542" max="1543" width="12.88671875" style="7" customWidth="1"/>
    <col min="1544" max="1792" width="8.88671875" style="7"/>
    <col min="1793" max="1793" width="48.88671875" style="7" customWidth="1"/>
    <col min="1794" max="1794" width="14.5546875" style="7" customWidth="1"/>
    <col min="1795" max="1795" width="14" style="7" customWidth="1"/>
    <col min="1796" max="1796" width="13.88671875" style="7" customWidth="1"/>
    <col min="1797" max="1797" width="14.44140625" style="7" customWidth="1"/>
    <col min="1798" max="1799" width="12.88671875" style="7" customWidth="1"/>
    <col min="1800" max="2048" width="8.88671875" style="7"/>
    <col min="2049" max="2049" width="48.88671875" style="7" customWidth="1"/>
    <col min="2050" max="2050" width="14.5546875" style="7" customWidth="1"/>
    <col min="2051" max="2051" width="14" style="7" customWidth="1"/>
    <col min="2052" max="2052" width="13.88671875" style="7" customWidth="1"/>
    <col min="2053" max="2053" width="14.44140625" style="7" customWidth="1"/>
    <col min="2054" max="2055" width="12.88671875" style="7" customWidth="1"/>
    <col min="2056" max="2304" width="8.88671875" style="7"/>
    <col min="2305" max="2305" width="48.88671875" style="7" customWidth="1"/>
    <col min="2306" max="2306" width="14.5546875" style="7" customWidth="1"/>
    <col min="2307" max="2307" width="14" style="7" customWidth="1"/>
    <col min="2308" max="2308" width="13.88671875" style="7" customWidth="1"/>
    <col min="2309" max="2309" width="14.44140625" style="7" customWidth="1"/>
    <col min="2310" max="2311" width="12.88671875" style="7" customWidth="1"/>
    <col min="2312" max="2560" width="8.88671875" style="7"/>
    <col min="2561" max="2561" width="48.88671875" style="7" customWidth="1"/>
    <col min="2562" max="2562" width="14.5546875" style="7" customWidth="1"/>
    <col min="2563" max="2563" width="14" style="7" customWidth="1"/>
    <col min="2564" max="2564" width="13.88671875" style="7" customWidth="1"/>
    <col min="2565" max="2565" width="14.44140625" style="7" customWidth="1"/>
    <col min="2566" max="2567" width="12.88671875" style="7" customWidth="1"/>
    <col min="2568" max="2816" width="8.88671875" style="7"/>
    <col min="2817" max="2817" width="48.88671875" style="7" customWidth="1"/>
    <col min="2818" max="2818" width="14.5546875" style="7" customWidth="1"/>
    <col min="2819" max="2819" width="14" style="7" customWidth="1"/>
    <col min="2820" max="2820" width="13.88671875" style="7" customWidth="1"/>
    <col min="2821" max="2821" width="14.44140625" style="7" customWidth="1"/>
    <col min="2822" max="2823" width="12.88671875" style="7" customWidth="1"/>
    <col min="2824" max="3072" width="8.88671875" style="7"/>
    <col min="3073" max="3073" width="48.88671875" style="7" customWidth="1"/>
    <col min="3074" max="3074" width="14.5546875" style="7" customWidth="1"/>
    <col min="3075" max="3075" width="14" style="7" customWidth="1"/>
    <col min="3076" max="3076" width="13.88671875" style="7" customWidth="1"/>
    <col min="3077" max="3077" width="14.44140625" style="7" customWidth="1"/>
    <col min="3078" max="3079" width="12.88671875" style="7" customWidth="1"/>
    <col min="3080" max="3328" width="8.88671875" style="7"/>
    <col min="3329" max="3329" width="48.88671875" style="7" customWidth="1"/>
    <col min="3330" max="3330" width="14.5546875" style="7" customWidth="1"/>
    <col min="3331" max="3331" width="14" style="7" customWidth="1"/>
    <col min="3332" max="3332" width="13.88671875" style="7" customWidth="1"/>
    <col min="3333" max="3333" width="14.44140625" style="7" customWidth="1"/>
    <col min="3334" max="3335" width="12.88671875" style="7" customWidth="1"/>
    <col min="3336" max="3584" width="8.88671875" style="7"/>
    <col min="3585" max="3585" width="48.88671875" style="7" customWidth="1"/>
    <col min="3586" max="3586" width="14.5546875" style="7" customWidth="1"/>
    <col min="3587" max="3587" width="14" style="7" customWidth="1"/>
    <col min="3588" max="3588" width="13.88671875" style="7" customWidth="1"/>
    <col min="3589" max="3589" width="14.44140625" style="7" customWidth="1"/>
    <col min="3590" max="3591" width="12.88671875" style="7" customWidth="1"/>
    <col min="3592" max="3840" width="8.88671875" style="7"/>
    <col min="3841" max="3841" width="48.88671875" style="7" customWidth="1"/>
    <col min="3842" max="3842" width="14.5546875" style="7" customWidth="1"/>
    <col min="3843" max="3843" width="14" style="7" customWidth="1"/>
    <col min="3844" max="3844" width="13.88671875" style="7" customWidth="1"/>
    <col min="3845" max="3845" width="14.44140625" style="7" customWidth="1"/>
    <col min="3846" max="3847" width="12.88671875" style="7" customWidth="1"/>
    <col min="3848" max="4096" width="8.88671875" style="7"/>
    <col min="4097" max="4097" width="48.88671875" style="7" customWidth="1"/>
    <col min="4098" max="4098" width="14.5546875" style="7" customWidth="1"/>
    <col min="4099" max="4099" width="14" style="7" customWidth="1"/>
    <col min="4100" max="4100" width="13.88671875" style="7" customWidth="1"/>
    <col min="4101" max="4101" width="14.44140625" style="7" customWidth="1"/>
    <col min="4102" max="4103" width="12.88671875" style="7" customWidth="1"/>
    <col min="4104" max="4352" width="8.88671875" style="7"/>
    <col min="4353" max="4353" width="48.88671875" style="7" customWidth="1"/>
    <col min="4354" max="4354" width="14.5546875" style="7" customWidth="1"/>
    <col min="4355" max="4355" width="14" style="7" customWidth="1"/>
    <col min="4356" max="4356" width="13.88671875" style="7" customWidth="1"/>
    <col min="4357" max="4357" width="14.44140625" style="7" customWidth="1"/>
    <col min="4358" max="4359" width="12.88671875" style="7" customWidth="1"/>
    <col min="4360" max="4608" width="8.88671875" style="7"/>
    <col min="4609" max="4609" width="48.88671875" style="7" customWidth="1"/>
    <col min="4610" max="4610" width="14.5546875" style="7" customWidth="1"/>
    <col min="4611" max="4611" width="14" style="7" customWidth="1"/>
    <col min="4612" max="4612" width="13.88671875" style="7" customWidth="1"/>
    <col min="4613" max="4613" width="14.44140625" style="7" customWidth="1"/>
    <col min="4614" max="4615" width="12.88671875" style="7" customWidth="1"/>
    <col min="4616" max="4864" width="8.88671875" style="7"/>
    <col min="4865" max="4865" width="48.88671875" style="7" customWidth="1"/>
    <col min="4866" max="4866" width="14.5546875" style="7" customWidth="1"/>
    <col min="4867" max="4867" width="14" style="7" customWidth="1"/>
    <col min="4868" max="4868" width="13.88671875" style="7" customWidth="1"/>
    <col min="4869" max="4869" width="14.44140625" style="7" customWidth="1"/>
    <col min="4870" max="4871" width="12.88671875" style="7" customWidth="1"/>
    <col min="4872" max="5120" width="8.88671875" style="7"/>
    <col min="5121" max="5121" width="48.88671875" style="7" customWidth="1"/>
    <col min="5122" max="5122" width="14.5546875" style="7" customWidth="1"/>
    <col min="5123" max="5123" width="14" style="7" customWidth="1"/>
    <col min="5124" max="5124" width="13.88671875" style="7" customWidth="1"/>
    <col min="5125" max="5125" width="14.44140625" style="7" customWidth="1"/>
    <col min="5126" max="5127" width="12.88671875" style="7" customWidth="1"/>
    <col min="5128" max="5376" width="8.88671875" style="7"/>
    <col min="5377" max="5377" width="48.88671875" style="7" customWidth="1"/>
    <col min="5378" max="5378" width="14.5546875" style="7" customWidth="1"/>
    <col min="5379" max="5379" width="14" style="7" customWidth="1"/>
    <col min="5380" max="5380" width="13.88671875" style="7" customWidth="1"/>
    <col min="5381" max="5381" width="14.44140625" style="7" customWidth="1"/>
    <col min="5382" max="5383" width="12.88671875" style="7" customWidth="1"/>
    <col min="5384" max="5632" width="8.88671875" style="7"/>
    <col min="5633" max="5633" width="48.88671875" style="7" customWidth="1"/>
    <col min="5634" max="5634" width="14.5546875" style="7" customWidth="1"/>
    <col min="5635" max="5635" width="14" style="7" customWidth="1"/>
    <col min="5636" max="5636" width="13.88671875" style="7" customWidth="1"/>
    <col min="5637" max="5637" width="14.44140625" style="7" customWidth="1"/>
    <col min="5638" max="5639" width="12.88671875" style="7" customWidth="1"/>
    <col min="5640" max="5888" width="8.88671875" style="7"/>
    <col min="5889" max="5889" width="48.88671875" style="7" customWidth="1"/>
    <col min="5890" max="5890" width="14.5546875" style="7" customWidth="1"/>
    <col min="5891" max="5891" width="14" style="7" customWidth="1"/>
    <col min="5892" max="5892" width="13.88671875" style="7" customWidth="1"/>
    <col min="5893" max="5893" width="14.44140625" style="7" customWidth="1"/>
    <col min="5894" max="5895" width="12.88671875" style="7" customWidth="1"/>
    <col min="5896" max="6144" width="8.88671875" style="7"/>
    <col min="6145" max="6145" width="48.88671875" style="7" customWidth="1"/>
    <col min="6146" max="6146" width="14.5546875" style="7" customWidth="1"/>
    <col min="6147" max="6147" width="14" style="7" customWidth="1"/>
    <col min="6148" max="6148" width="13.88671875" style="7" customWidth="1"/>
    <col min="6149" max="6149" width="14.44140625" style="7" customWidth="1"/>
    <col min="6150" max="6151" width="12.88671875" style="7" customWidth="1"/>
    <col min="6152" max="6400" width="8.88671875" style="7"/>
    <col min="6401" max="6401" width="48.88671875" style="7" customWidth="1"/>
    <col min="6402" max="6402" width="14.5546875" style="7" customWidth="1"/>
    <col min="6403" max="6403" width="14" style="7" customWidth="1"/>
    <col min="6404" max="6404" width="13.88671875" style="7" customWidth="1"/>
    <col min="6405" max="6405" width="14.44140625" style="7" customWidth="1"/>
    <col min="6406" max="6407" width="12.88671875" style="7" customWidth="1"/>
    <col min="6408" max="6656" width="8.88671875" style="7"/>
    <col min="6657" max="6657" width="48.88671875" style="7" customWidth="1"/>
    <col min="6658" max="6658" width="14.5546875" style="7" customWidth="1"/>
    <col min="6659" max="6659" width="14" style="7" customWidth="1"/>
    <col min="6660" max="6660" width="13.88671875" style="7" customWidth="1"/>
    <col min="6661" max="6661" width="14.44140625" style="7" customWidth="1"/>
    <col min="6662" max="6663" width="12.88671875" style="7" customWidth="1"/>
    <col min="6664" max="6912" width="8.88671875" style="7"/>
    <col min="6913" max="6913" width="48.88671875" style="7" customWidth="1"/>
    <col min="6914" max="6914" width="14.5546875" style="7" customWidth="1"/>
    <col min="6915" max="6915" width="14" style="7" customWidth="1"/>
    <col min="6916" max="6916" width="13.88671875" style="7" customWidth="1"/>
    <col min="6917" max="6917" width="14.44140625" style="7" customWidth="1"/>
    <col min="6918" max="6919" width="12.88671875" style="7" customWidth="1"/>
    <col min="6920" max="7168" width="8.88671875" style="7"/>
    <col min="7169" max="7169" width="48.88671875" style="7" customWidth="1"/>
    <col min="7170" max="7170" width="14.5546875" style="7" customWidth="1"/>
    <col min="7171" max="7171" width="14" style="7" customWidth="1"/>
    <col min="7172" max="7172" width="13.88671875" style="7" customWidth="1"/>
    <col min="7173" max="7173" width="14.44140625" style="7" customWidth="1"/>
    <col min="7174" max="7175" width="12.88671875" style="7" customWidth="1"/>
    <col min="7176" max="7424" width="8.88671875" style="7"/>
    <col min="7425" max="7425" width="48.88671875" style="7" customWidth="1"/>
    <col min="7426" max="7426" width="14.5546875" style="7" customWidth="1"/>
    <col min="7427" max="7427" width="14" style="7" customWidth="1"/>
    <col min="7428" max="7428" width="13.88671875" style="7" customWidth="1"/>
    <col min="7429" max="7429" width="14.44140625" style="7" customWidth="1"/>
    <col min="7430" max="7431" width="12.88671875" style="7" customWidth="1"/>
    <col min="7432" max="7680" width="8.88671875" style="7"/>
    <col min="7681" max="7681" width="48.88671875" style="7" customWidth="1"/>
    <col min="7682" max="7682" width="14.5546875" style="7" customWidth="1"/>
    <col min="7683" max="7683" width="14" style="7" customWidth="1"/>
    <col min="7684" max="7684" width="13.88671875" style="7" customWidth="1"/>
    <col min="7685" max="7685" width="14.44140625" style="7" customWidth="1"/>
    <col min="7686" max="7687" width="12.88671875" style="7" customWidth="1"/>
    <col min="7688" max="7936" width="8.88671875" style="7"/>
    <col min="7937" max="7937" width="48.88671875" style="7" customWidth="1"/>
    <col min="7938" max="7938" width="14.5546875" style="7" customWidth="1"/>
    <col min="7939" max="7939" width="14" style="7" customWidth="1"/>
    <col min="7940" max="7940" width="13.88671875" style="7" customWidth="1"/>
    <col min="7941" max="7941" width="14.44140625" style="7" customWidth="1"/>
    <col min="7942" max="7943" width="12.88671875" style="7" customWidth="1"/>
    <col min="7944" max="8192" width="8.88671875" style="7"/>
    <col min="8193" max="8193" width="48.88671875" style="7" customWidth="1"/>
    <col min="8194" max="8194" width="14.5546875" style="7" customWidth="1"/>
    <col min="8195" max="8195" width="14" style="7" customWidth="1"/>
    <col min="8196" max="8196" width="13.88671875" style="7" customWidth="1"/>
    <col min="8197" max="8197" width="14.44140625" style="7" customWidth="1"/>
    <col min="8198" max="8199" width="12.88671875" style="7" customWidth="1"/>
    <col min="8200" max="8448" width="8.88671875" style="7"/>
    <col min="8449" max="8449" width="48.88671875" style="7" customWidth="1"/>
    <col min="8450" max="8450" width="14.5546875" style="7" customWidth="1"/>
    <col min="8451" max="8451" width="14" style="7" customWidth="1"/>
    <col min="8452" max="8452" width="13.88671875" style="7" customWidth="1"/>
    <col min="8453" max="8453" width="14.44140625" style="7" customWidth="1"/>
    <col min="8454" max="8455" width="12.88671875" style="7" customWidth="1"/>
    <col min="8456" max="8704" width="8.88671875" style="7"/>
    <col min="8705" max="8705" width="48.88671875" style="7" customWidth="1"/>
    <col min="8706" max="8706" width="14.5546875" style="7" customWidth="1"/>
    <col min="8707" max="8707" width="14" style="7" customWidth="1"/>
    <col min="8708" max="8708" width="13.88671875" style="7" customWidth="1"/>
    <col min="8709" max="8709" width="14.44140625" style="7" customWidth="1"/>
    <col min="8710" max="8711" width="12.88671875" style="7" customWidth="1"/>
    <col min="8712" max="8960" width="8.88671875" style="7"/>
    <col min="8961" max="8961" width="48.88671875" style="7" customWidth="1"/>
    <col min="8962" max="8962" width="14.5546875" style="7" customWidth="1"/>
    <col min="8963" max="8963" width="14" style="7" customWidth="1"/>
    <col min="8964" max="8964" width="13.88671875" style="7" customWidth="1"/>
    <col min="8965" max="8965" width="14.44140625" style="7" customWidth="1"/>
    <col min="8966" max="8967" width="12.88671875" style="7" customWidth="1"/>
    <col min="8968" max="9216" width="8.88671875" style="7"/>
    <col min="9217" max="9217" width="48.88671875" style="7" customWidth="1"/>
    <col min="9218" max="9218" width="14.5546875" style="7" customWidth="1"/>
    <col min="9219" max="9219" width="14" style="7" customWidth="1"/>
    <col min="9220" max="9220" width="13.88671875" style="7" customWidth="1"/>
    <col min="9221" max="9221" width="14.44140625" style="7" customWidth="1"/>
    <col min="9222" max="9223" width="12.88671875" style="7" customWidth="1"/>
    <col min="9224" max="9472" width="8.88671875" style="7"/>
    <col min="9473" max="9473" width="48.88671875" style="7" customWidth="1"/>
    <col min="9474" max="9474" width="14.5546875" style="7" customWidth="1"/>
    <col min="9475" max="9475" width="14" style="7" customWidth="1"/>
    <col min="9476" max="9476" width="13.88671875" style="7" customWidth="1"/>
    <col min="9477" max="9477" width="14.44140625" style="7" customWidth="1"/>
    <col min="9478" max="9479" width="12.88671875" style="7" customWidth="1"/>
    <col min="9480" max="9728" width="8.88671875" style="7"/>
    <col min="9729" max="9729" width="48.88671875" style="7" customWidth="1"/>
    <col min="9730" max="9730" width="14.5546875" style="7" customWidth="1"/>
    <col min="9731" max="9731" width="14" style="7" customWidth="1"/>
    <col min="9732" max="9732" width="13.88671875" style="7" customWidth="1"/>
    <col min="9733" max="9733" width="14.44140625" style="7" customWidth="1"/>
    <col min="9734" max="9735" width="12.88671875" style="7" customWidth="1"/>
    <col min="9736" max="9984" width="8.88671875" style="7"/>
    <col min="9985" max="9985" width="48.88671875" style="7" customWidth="1"/>
    <col min="9986" max="9986" width="14.5546875" style="7" customWidth="1"/>
    <col min="9987" max="9987" width="14" style="7" customWidth="1"/>
    <col min="9988" max="9988" width="13.88671875" style="7" customWidth="1"/>
    <col min="9989" max="9989" width="14.44140625" style="7" customWidth="1"/>
    <col min="9990" max="9991" width="12.88671875" style="7" customWidth="1"/>
    <col min="9992" max="10240" width="8.88671875" style="7"/>
    <col min="10241" max="10241" width="48.88671875" style="7" customWidth="1"/>
    <col min="10242" max="10242" width="14.5546875" style="7" customWidth="1"/>
    <col min="10243" max="10243" width="14" style="7" customWidth="1"/>
    <col min="10244" max="10244" width="13.88671875" style="7" customWidth="1"/>
    <col min="10245" max="10245" width="14.44140625" style="7" customWidth="1"/>
    <col min="10246" max="10247" width="12.88671875" style="7" customWidth="1"/>
    <col min="10248" max="10496" width="8.88671875" style="7"/>
    <col min="10497" max="10497" width="48.88671875" style="7" customWidth="1"/>
    <col min="10498" max="10498" width="14.5546875" style="7" customWidth="1"/>
    <col min="10499" max="10499" width="14" style="7" customWidth="1"/>
    <col min="10500" max="10500" width="13.88671875" style="7" customWidth="1"/>
    <col min="10501" max="10501" width="14.44140625" style="7" customWidth="1"/>
    <col min="10502" max="10503" width="12.88671875" style="7" customWidth="1"/>
    <col min="10504" max="10752" width="8.88671875" style="7"/>
    <col min="10753" max="10753" width="48.88671875" style="7" customWidth="1"/>
    <col min="10754" max="10754" width="14.5546875" style="7" customWidth="1"/>
    <col min="10755" max="10755" width="14" style="7" customWidth="1"/>
    <col min="10756" max="10756" width="13.88671875" style="7" customWidth="1"/>
    <col min="10757" max="10757" width="14.44140625" style="7" customWidth="1"/>
    <col min="10758" max="10759" width="12.88671875" style="7" customWidth="1"/>
    <col min="10760" max="11008" width="8.88671875" style="7"/>
    <col min="11009" max="11009" width="48.88671875" style="7" customWidth="1"/>
    <col min="11010" max="11010" width="14.5546875" style="7" customWidth="1"/>
    <col min="11011" max="11011" width="14" style="7" customWidth="1"/>
    <col min="11012" max="11012" width="13.88671875" style="7" customWidth="1"/>
    <col min="11013" max="11013" width="14.44140625" style="7" customWidth="1"/>
    <col min="11014" max="11015" width="12.88671875" style="7" customWidth="1"/>
    <col min="11016" max="11264" width="8.88671875" style="7"/>
    <col min="11265" max="11265" width="48.88671875" style="7" customWidth="1"/>
    <col min="11266" max="11266" width="14.5546875" style="7" customWidth="1"/>
    <col min="11267" max="11267" width="14" style="7" customWidth="1"/>
    <col min="11268" max="11268" width="13.88671875" style="7" customWidth="1"/>
    <col min="11269" max="11269" width="14.44140625" style="7" customWidth="1"/>
    <col min="11270" max="11271" width="12.88671875" style="7" customWidth="1"/>
    <col min="11272" max="11520" width="8.88671875" style="7"/>
    <col min="11521" max="11521" width="48.88671875" style="7" customWidth="1"/>
    <col min="11522" max="11522" width="14.5546875" style="7" customWidth="1"/>
    <col min="11523" max="11523" width="14" style="7" customWidth="1"/>
    <col min="11524" max="11524" width="13.88671875" style="7" customWidth="1"/>
    <col min="11525" max="11525" width="14.44140625" style="7" customWidth="1"/>
    <col min="11526" max="11527" width="12.88671875" style="7" customWidth="1"/>
    <col min="11528" max="11776" width="8.88671875" style="7"/>
    <col min="11777" max="11777" width="48.88671875" style="7" customWidth="1"/>
    <col min="11778" max="11778" width="14.5546875" style="7" customWidth="1"/>
    <col min="11779" max="11779" width="14" style="7" customWidth="1"/>
    <col min="11780" max="11780" width="13.88671875" style="7" customWidth="1"/>
    <col min="11781" max="11781" width="14.44140625" style="7" customWidth="1"/>
    <col min="11782" max="11783" width="12.88671875" style="7" customWidth="1"/>
    <col min="11784" max="12032" width="8.88671875" style="7"/>
    <col min="12033" max="12033" width="48.88671875" style="7" customWidth="1"/>
    <col min="12034" max="12034" width="14.5546875" style="7" customWidth="1"/>
    <col min="12035" max="12035" width="14" style="7" customWidth="1"/>
    <col min="12036" max="12036" width="13.88671875" style="7" customWidth="1"/>
    <col min="12037" max="12037" width="14.44140625" style="7" customWidth="1"/>
    <col min="12038" max="12039" width="12.88671875" style="7" customWidth="1"/>
    <col min="12040" max="12288" width="8.88671875" style="7"/>
    <col min="12289" max="12289" width="48.88671875" style="7" customWidth="1"/>
    <col min="12290" max="12290" width="14.5546875" style="7" customWidth="1"/>
    <col min="12291" max="12291" width="14" style="7" customWidth="1"/>
    <col min="12292" max="12292" width="13.88671875" style="7" customWidth="1"/>
    <col min="12293" max="12293" width="14.44140625" style="7" customWidth="1"/>
    <col min="12294" max="12295" width="12.88671875" style="7" customWidth="1"/>
    <col min="12296" max="12544" width="8.88671875" style="7"/>
    <col min="12545" max="12545" width="48.88671875" style="7" customWidth="1"/>
    <col min="12546" max="12546" width="14.5546875" style="7" customWidth="1"/>
    <col min="12547" max="12547" width="14" style="7" customWidth="1"/>
    <col min="12548" max="12548" width="13.88671875" style="7" customWidth="1"/>
    <col min="12549" max="12549" width="14.44140625" style="7" customWidth="1"/>
    <col min="12550" max="12551" width="12.88671875" style="7" customWidth="1"/>
    <col min="12552" max="12800" width="8.88671875" style="7"/>
    <col min="12801" max="12801" width="48.88671875" style="7" customWidth="1"/>
    <col min="12802" max="12802" width="14.5546875" style="7" customWidth="1"/>
    <col min="12803" max="12803" width="14" style="7" customWidth="1"/>
    <col min="12804" max="12804" width="13.88671875" style="7" customWidth="1"/>
    <col min="12805" max="12805" width="14.44140625" style="7" customWidth="1"/>
    <col min="12806" max="12807" width="12.88671875" style="7" customWidth="1"/>
    <col min="12808" max="13056" width="8.88671875" style="7"/>
    <col min="13057" max="13057" width="48.88671875" style="7" customWidth="1"/>
    <col min="13058" max="13058" width="14.5546875" style="7" customWidth="1"/>
    <col min="13059" max="13059" width="14" style="7" customWidth="1"/>
    <col min="13060" max="13060" width="13.88671875" style="7" customWidth="1"/>
    <col min="13061" max="13061" width="14.44140625" style="7" customWidth="1"/>
    <col min="13062" max="13063" width="12.88671875" style="7" customWidth="1"/>
    <col min="13064" max="13312" width="8.88671875" style="7"/>
    <col min="13313" max="13313" width="48.88671875" style="7" customWidth="1"/>
    <col min="13314" max="13314" width="14.5546875" style="7" customWidth="1"/>
    <col min="13315" max="13315" width="14" style="7" customWidth="1"/>
    <col min="13316" max="13316" width="13.88671875" style="7" customWidth="1"/>
    <col min="13317" max="13317" width="14.44140625" style="7" customWidth="1"/>
    <col min="13318" max="13319" width="12.88671875" style="7" customWidth="1"/>
    <col min="13320" max="13568" width="8.88671875" style="7"/>
    <col min="13569" max="13569" width="48.88671875" style="7" customWidth="1"/>
    <col min="13570" max="13570" width="14.5546875" style="7" customWidth="1"/>
    <col min="13571" max="13571" width="14" style="7" customWidth="1"/>
    <col min="13572" max="13572" width="13.88671875" style="7" customWidth="1"/>
    <col min="13573" max="13573" width="14.44140625" style="7" customWidth="1"/>
    <col min="13574" max="13575" width="12.88671875" style="7" customWidth="1"/>
    <col min="13576" max="13824" width="8.88671875" style="7"/>
    <col min="13825" max="13825" width="48.88671875" style="7" customWidth="1"/>
    <col min="13826" max="13826" width="14.5546875" style="7" customWidth="1"/>
    <col min="13827" max="13827" width="14" style="7" customWidth="1"/>
    <col min="13828" max="13828" width="13.88671875" style="7" customWidth="1"/>
    <col min="13829" max="13829" width="14.44140625" style="7" customWidth="1"/>
    <col min="13830" max="13831" width="12.88671875" style="7" customWidth="1"/>
    <col min="13832" max="14080" width="8.88671875" style="7"/>
    <col min="14081" max="14081" width="48.88671875" style="7" customWidth="1"/>
    <col min="14082" max="14082" width="14.5546875" style="7" customWidth="1"/>
    <col min="14083" max="14083" width="14" style="7" customWidth="1"/>
    <col min="14084" max="14084" width="13.88671875" style="7" customWidth="1"/>
    <col min="14085" max="14085" width="14.44140625" style="7" customWidth="1"/>
    <col min="14086" max="14087" width="12.88671875" style="7" customWidth="1"/>
    <col min="14088" max="14336" width="8.88671875" style="7"/>
    <col min="14337" max="14337" width="48.88671875" style="7" customWidth="1"/>
    <col min="14338" max="14338" width="14.5546875" style="7" customWidth="1"/>
    <col min="14339" max="14339" width="14" style="7" customWidth="1"/>
    <col min="14340" max="14340" width="13.88671875" style="7" customWidth="1"/>
    <col min="14341" max="14341" width="14.44140625" style="7" customWidth="1"/>
    <col min="14342" max="14343" width="12.88671875" style="7" customWidth="1"/>
    <col min="14344" max="14592" width="8.88671875" style="7"/>
    <col min="14593" max="14593" width="48.88671875" style="7" customWidth="1"/>
    <col min="14594" max="14594" width="14.5546875" style="7" customWidth="1"/>
    <col min="14595" max="14595" width="14" style="7" customWidth="1"/>
    <col min="14596" max="14596" width="13.88671875" style="7" customWidth="1"/>
    <col min="14597" max="14597" width="14.44140625" style="7" customWidth="1"/>
    <col min="14598" max="14599" width="12.88671875" style="7" customWidth="1"/>
    <col min="14600" max="14848" width="8.88671875" style="7"/>
    <col min="14849" max="14849" width="48.88671875" style="7" customWidth="1"/>
    <col min="14850" max="14850" width="14.5546875" style="7" customWidth="1"/>
    <col min="14851" max="14851" width="14" style="7" customWidth="1"/>
    <col min="14852" max="14852" width="13.88671875" style="7" customWidth="1"/>
    <col min="14853" max="14853" width="14.44140625" style="7" customWidth="1"/>
    <col min="14854" max="14855" width="12.88671875" style="7" customWidth="1"/>
    <col min="14856" max="15104" width="8.88671875" style="7"/>
    <col min="15105" max="15105" width="48.88671875" style="7" customWidth="1"/>
    <col min="15106" max="15106" width="14.5546875" style="7" customWidth="1"/>
    <col min="15107" max="15107" width="14" style="7" customWidth="1"/>
    <col min="15108" max="15108" width="13.88671875" style="7" customWidth="1"/>
    <col min="15109" max="15109" width="14.44140625" style="7" customWidth="1"/>
    <col min="15110" max="15111" width="12.88671875" style="7" customWidth="1"/>
    <col min="15112" max="15360" width="8.88671875" style="7"/>
    <col min="15361" max="15361" width="48.88671875" style="7" customWidth="1"/>
    <col min="15362" max="15362" width="14.5546875" style="7" customWidth="1"/>
    <col min="15363" max="15363" width="14" style="7" customWidth="1"/>
    <col min="15364" max="15364" width="13.88671875" style="7" customWidth="1"/>
    <col min="15365" max="15365" width="14.44140625" style="7" customWidth="1"/>
    <col min="15366" max="15367" width="12.88671875" style="7" customWidth="1"/>
    <col min="15368" max="15616" width="8.88671875" style="7"/>
    <col min="15617" max="15617" width="48.88671875" style="7" customWidth="1"/>
    <col min="15618" max="15618" width="14.5546875" style="7" customWidth="1"/>
    <col min="15619" max="15619" width="14" style="7" customWidth="1"/>
    <col min="15620" max="15620" width="13.88671875" style="7" customWidth="1"/>
    <col min="15621" max="15621" width="14.44140625" style="7" customWidth="1"/>
    <col min="15622" max="15623" width="12.88671875" style="7" customWidth="1"/>
    <col min="15624" max="15872" width="8.88671875" style="7"/>
    <col min="15873" max="15873" width="48.88671875" style="7" customWidth="1"/>
    <col min="15874" max="15874" width="14.5546875" style="7" customWidth="1"/>
    <col min="15875" max="15875" width="14" style="7" customWidth="1"/>
    <col min="15876" max="15876" width="13.88671875" style="7" customWidth="1"/>
    <col min="15877" max="15877" width="14.44140625" style="7" customWidth="1"/>
    <col min="15878" max="15879" width="12.88671875" style="7" customWidth="1"/>
    <col min="15880" max="16128" width="8.88671875" style="7"/>
    <col min="16129" max="16129" width="48.88671875" style="7" customWidth="1"/>
    <col min="16130" max="16130" width="14.5546875" style="7" customWidth="1"/>
    <col min="16131" max="16131" width="14" style="7" customWidth="1"/>
    <col min="16132" max="16132" width="13.88671875" style="7" customWidth="1"/>
    <col min="16133" max="16133" width="14.44140625" style="7" customWidth="1"/>
    <col min="16134" max="16135" width="12.88671875" style="7" customWidth="1"/>
    <col min="16136" max="16384" width="8.88671875" style="7"/>
  </cols>
  <sheetData>
    <row r="1" spans="1:9" s="6" customFormat="1" ht="11.4" x14ac:dyDescent="0.2">
      <c r="A1" s="5" t="s">
        <v>21</v>
      </c>
    </row>
    <row r="2" spans="1:9" s="6" customFormat="1" ht="11.4" x14ac:dyDescent="0.2">
      <c r="A2" s="7"/>
    </row>
    <row r="3" spans="1:9" s="6" customFormat="1" ht="11.4" x14ac:dyDescent="0.2">
      <c r="A3" s="5" t="s">
        <v>101</v>
      </c>
    </row>
    <row r="4" spans="1:9" x14ac:dyDescent="0.2">
      <c r="A4" s="8" t="s">
        <v>102</v>
      </c>
    </row>
    <row r="6" spans="1:9" ht="20.399999999999999" x14ac:dyDescent="0.2">
      <c r="A6" s="17" t="s">
        <v>0</v>
      </c>
      <c r="B6" s="17" t="s">
        <v>119</v>
      </c>
      <c r="C6" s="20" t="s">
        <v>120</v>
      </c>
      <c r="D6" s="20" t="s">
        <v>121</v>
      </c>
      <c r="E6" s="17" t="s">
        <v>122</v>
      </c>
      <c r="F6" s="17" t="s">
        <v>103</v>
      </c>
      <c r="G6" s="17" t="s">
        <v>103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9" ht="13.2" x14ac:dyDescent="0.25">
      <c r="A8" s="18" t="s">
        <v>1</v>
      </c>
      <c r="B8" s="21">
        <f>SUM(B9:B26)</f>
        <v>8800743.4945915453</v>
      </c>
      <c r="C8" s="21">
        <f t="shared" ref="C8:E8" si="0">SUM(C9:C26)</f>
        <v>10764682.991572103</v>
      </c>
      <c r="D8" s="21">
        <f t="shared" si="0"/>
        <v>10908886.322914593</v>
      </c>
      <c r="E8" s="21">
        <f t="shared" si="0"/>
        <v>10430399.927002458</v>
      </c>
      <c r="F8" s="25">
        <f>E8/B8*100</f>
        <v>118.51725860903014</v>
      </c>
      <c r="G8" s="25">
        <f>E8/D8*100</f>
        <v>95.613792446374163</v>
      </c>
      <c r="I8" s="16"/>
    </row>
    <row r="9" spans="1:9" ht="13.2" x14ac:dyDescent="0.25">
      <c r="A9" s="19" t="s">
        <v>23</v>
      </c>
      <c r="B9" s="21">
        <v>345687.62492534344</v>
      </c>
      <c r="C9" s="21">
        <v>1002057.2035304266</v>
      </c>
      <c r="D9" s="21">
        <v>1002057.2035304266</v>
      </c>
      <c r="E9" s="22">
        <v>1002057.2035304266</v>
      </c>
      <c r="F9" s="25">
        <f t="shared" ref="F9:F26" si="1">E9/B9*100</f>
        <v>289.87361168825072</v>
      </c>
      <c r="G9" s="25">
        <f t="shared" ref="G9:G26" si="2">E9/D9*100</f>
        <v>100</v>
      </c>
    </row>
    <row r="10" spans="1:9" ht="13.2" x14ac:dyDescent="0.25">
      <c r="A10" s="19" t="s">
        <v>24</v>
      </c>
      <c r="B10" s="21">
        <v>543659.21428097412</v>
      </c>
      <c r="C10" s="21">
        <v>398168.42524387816</v>
      </c>
      <c r="D10" s="21">
        <v>398168.42524387816</v>
      </c>
      <c r="E10" s="22">
        <v>398168.42524387816</v>
      </c>
      <c r="F10" s="25">
        <f t="shared" si="1"/>
        <v>73.238605138051909</v>
      </c>
      <c r="G10" s="25">
        <f t="shared" si="2"/>
        <v>100</v>
      </c>
    </row>
    <row r="11" spans="1:9" ht="13.2" x14ac:dyDescent="0.25">
      <c r="A11" s="19" t="s">
        <v>25</v>
      </c>
      <c r="B11" s="21">
        <v>203809.69672838275</v>
      </c>
      <c r="C11" s="21">
        <v>380834.29557369434</v>
      </c>
      <c r="D11" s="21">
        <v>404259.87125887582</v>
      </c>
      <c r="E11" s="22">
        <v>159931.39159864624</v>
      </c>
      <c r="F11" s="25">
        <f t="shared" si="1"/>
        <v>78.47094331914289</v>
      </c>
      <c r="G11" s="25">
        <f t="shared" si="2"/>
        <v>39.561530334587921</v>
      </c>
    </row>
    <row r="12" spans="1:9" ht="13.2" x14ac:dyDescent="0.25">
      <c r="A12" s="19" t="s">
        <v>26</v>
      </c>
      <c r="B12" s="21">
        <v>0</v>
      </c>
      <c r="C12" s="21">
        <v>0</v>
      </c>
      <c r="D12" s="21">
        <v>0</v>
      </c>
      <c r="E12" s="22">
        <v>0</v>
      </c>
      <c r="F12" s="25" t="e">
        <f t="shared" si="1"/>
        <v>#DIV/0!</v>
      </c>
      <c r="G12" s="25" t="e">
        <f t="shared" si="2"/>
        <v>#DIV/0!</v>
      </c>
    </row>
    <row r="13" spans="1:9" ht="13.2" x14ac:dyDescent="0.25">
      <c r="A13" s="19" t="s">
        <v>100</v>
      </c>
      <c r="B13" s="21">
        <v>5874.9326431747295</v>
      </c>
      <c r="C13" s="21">
        <v>0</v>
      </c>
      <c r="D13" s="21">
        <v>0</v>
      </c>
      <c r="E13" s="22">
        <v>0</v>
      </c>
      <c r="F13" s="25">
        <f t="shared" si="1"/>
        <v>0</v>
      </c>
      <c r="G13" s="25" t="e">
        <f t="shared" si="2"/>
        <v>#DIV/0!</v>
      </c>
    </row>
    <row r="14" spans="1:9" ht="13.2" x14ac:dyDescent="0.25">
      <c r="A14" s="19" t="s">
        <v>27</v>
      </c>
      <c r="B14" s="21">
        <v>0</v>
      </c>
      <c r="C14" s="21">
        <v>0</v>
      </c>
      <c r="D14" s="21">
        <v>0</v>
      </c>
      <c r="E14" s="22">
        <v>0</v>
      </c>
      <c r="F14" s="25" t="e">
        <f t="shared" si="1"/>
        <v>#DIV/0!</v>
      </c>
      <c r="G14" s="25" t="e">
        <f t="shared" si="2"/>
        <v>#DIV/0!</v>
      </c>
    </row>
    <row r="15" spans="1:9" ht="13.2" x14ac:dyDescent="0.25">
      <c r="A15" s="19" t="s">
        <v>28</v>
      </c>
      <c r="B15" s="21">
        <v>6785225.7150441296</v>
      </c>
      <c r="C15" s="21">
        <v>7144523.9896476204</v>
      </c>
      <c r="D15" s="21">
        <v>7265301.74530493</v>
      </c>
      <c r="E15" s="22">
        <v>7090178.7776229344</v>
      </c>
      <c r="F15" s="25">
        <f t="shared" si="1"/>
        <v>104.49436872678628</v>
      </c>
      <c r="G15" s="25">
        <f t="shared" si="2"/>
        <v>97.58959814993004</v>
      </c>
    </row>
    <row r="16" spans="1:9" ht="13.2" x14ac:dyDescent="0.25">
      <c r="A16" s="19" t="s">
        <v>29</v>
      </c>
      <c r="B16" s="21">
        <v>273408.88579202333</v>
      </c>
      <c r="C16" s="21">
        <v>995421.06310969533</v>
      </c>
      <c r="D16" s="21">
        <v>995421.06310969533</v>
      </c>
      <c r="E16" s="22">
        <v>995187.64748822083</v>
      </c>
      <c r="F16" s="25">
        <f t="shared" si="1"/>
        <v>363.99243009433138</v>
      </c>
      <c r="G16" s="25">
        <f t="shared" si="2"/>
        <v>99.976551066666673</v>
      </c>
    </row>
    <row r="17" spans="1:7" ht="13.2" x14ac:dyDescent="0.25">
      <c r="A17" s="19" t="s">
        <v>30</v>
      </c>
      <c r="B17" s="21">
        <v>28.746433074523857</v>
      </c>
      <c r="C17" s="21">
        <v>0</v>
      </c>
      <c r="D17" s="21">
        <v>0</v>
      </c>
      <c r="E17" s="22">
        <v>0</v>
      </c>
      <c r="F17" s="25">
        <f t="shared" si="1"/>
        <v>0</v>
      </c>
      <c r="G17" s="25" t="e">
        <f t="shared" si="2"/>
        <v>#DIV/0!</v>
      </c>
    </row>
    <row r="18" spans="1:7" ht="24" x14ac:dyDescent="0.25">
      <c r="A18" s="19" t="s">
        <v>31</v>
      </c>
      <c r="B18" s="21">
        <v>0</v>
      </c>
      <c r="C18" s="21">
        <v>0</v>
      </c>
      <c r="D18" s="21">
        <v>0</v>
      </c>
      <c r="E18" s="22">
        <v>0</v>
      </c>
      <c r="F18" s="25" t="e">
        <f t="shared" si="1"/>
        <v>#DIV/0!</v>
      </c>
      <c r="G18" s="25" t="e">
        <f t="shared" si="2"/>
        <v>#DIV/0!</v>
      </c>
    </row>
    <row r="19" spans="1:7" ht="13.2" x14ac:dyDescent="0.25">
      <c r="A19" s="19" t="s">
        <v>32</v>
      </c>
      <c r="B19" s="21">
        <v>39589.090185148314</v>
      </c>
      <c r="C19" s="21">
        <v>36542.172672373745</v>
      </c>
      <c r="D19" s="21">
        <v>36542.172672373745</v>
      </c>
      <c r="E19" s="22">
        <v>36542.172672373745</v>
      </c>
      <c r="F19" s="25">
        <f t="shared" si="1"/>
        <v>92.303643507529742</v>
      </c>
      <c r="G19" s="25">
        <f t="shared" si="2"/>
        <v>100</v>
      </c>
    </row>
    <row r="20" spans="1:7" ht="13.2" x14ac:dyDescent="0.25">
      <c r="A20" s="19" t="s">
        <v>33</v>
      </c>
      <c r="B20" s="21">
        <v>443840.43665803969</v>
      </c>
      <c r="C20" s="21">
        <v>653122.96768199606</v>
      </c>
      <c r="D20" s="21">
        <v>653122.96768199606</v>
      </c>
      <c r="E20" s="22">
        <v>601197.77025681851</v>
      </c>
      <c r="F20" s="25">
        <f t="shared" si="1"/>
        <v>135.45358209892353</v>
      </c>
      <c r="G20" s="25">
        <f t="shared" si="2"/>
        <v>92.049705798976007</v>
      </c>
    </row>
    <row r="21" spans="1:7" ht="13.2" x14ac:dyDescent="0.25">
      <c r="A21" s="19" t="s">
        <v>34</v>
      </c>
      <c r="B21" s="21">
        <v>110036.91419470435</v>
      </c>
      <c r="C21" s="21">
        <v>122663.74676488154</v>
      </c>
      <c r="D21" s="21">
        <v>122663.74676488154</v>
      </c>
      <c r="E21" s="22">
        <v>116267.09536133785</v>
      </c>
      <c r="F21" s="25">
        <f t="shared" si="1"/>
        <v>105.66190101951562</v>
      </c>
      <c r="G21" s="25">
        <f t="shared" si="2"/>
        <v>94.785214399324829</v>
      </c>
    </row>
    <row r="22" spans="1:7" ht="13.2" x14ac:dyDescent="0.25">
      <c r="A22" s="19" t="s">
        <v>35</v>
      </c>
      <c r="B22" s="21">
        <v>0</v>
      </c>
      <c r="C22" s="21">
        <v>0</v>
      </c>
      <c r="D22" s="21">
        <v>0</v>
      </c>
      <c r="E22" s="22">
        <v>0</v>
      </c>
      <c r="F22" s="25" t="e">
        <f t="shared" si="1"/>
        <v>#DIV/0!</v>
      </c>
      <c r="G22" s="25" t="e">
        <f t="shared" si="2"/>
        <v>#DIV/0!</v>
      </c>
    </row>
    <row r="23" spans="1:7" ht="13.2" x14ac:dyDescent="0.25">
      <c r="A23" s="19" t="s">
        <v>36</v>
      </c>
      <c r="B23" s="21">
        <v>2695.4967151104916</v>
      </c>
      <c r="C23" s="21">
        <v>16192.182626584377</v>
      </c>
      <c r="D23" s="21">
        <v>16192.182626584377</v>
      </c>
      <c r="E23" s="22">
        <v>16121.673634614108</v>
      </c>
      <c r="F23" s="25">
        <f t="shared" si="1"/>
        <v>598.09657879524673</v>
      </c>
      <c r="G23" s="25">
        <f t="shared" si="2"/>
        <v>99.564549180327873</v>
      </c>
    </row>
    <row r="24" spans="1:7" ht="24" x14ac:dyDescent="0.25">
      <c r="A24" s="19" t="s">
        <v>37</v>
      </c>
      <c r="B24" s="21">
        <v>46886.740991439379</v>
      </c>
      <c r="C24" s="21">
        <v>15156.944720950294</v>
      </c>
      <c r="D24" s="21">
        <v>15156.944720950294</v>
      </c>
      <c r="E24" s="22">
        <v>14747.769593204592</v>
      </c>
      <c r="F24" s="25">
        <f t="shared" si="1"/>
        <v>31.454030033559494</v>
      </c>
      <c r="G24" s="25">
        <f t="shared" si="2"/>
        <v>97.300411558669012</v>
      </c>
    </row>
    <row r="25" spans="1:7" ht="24" x14ac:dyDescent="0.25">
      <c r="A25" s="19" t="s">
        <v>38</v>
      </c>
      <c r="B25" s="21">
        <v>0</v>
      </c>
      <c r="C25" s="21">
        <v>0</v>
      </c>
      <c r="D25" s="21">
        <v>0</v>
      </c>
      <c r="E25" s="22">
        <v>0</v>
      </c>
      <c r="F25" s="25" t="e">
        <f t="shared" si="1"/>
        <v>#DIV/0!</v>
      </c>
      <c r="G25" s="25" t="e">
        <f t="shared" si="2"/>
        <v>#DIV/0!</v>
      </c>
    </row>
    <row r="26" spans="1:7" ht="13.2" x14ac:dyDescent="0.25">
      <c r="A26" s="19" t="s">
        <v>39</v>
      </c>
      <c r="B26" s="21">
        <v>0</v>
      </c>
      <c r="C26" s="21">
        <v>0</v>
      </c>
      <c r="D26" s="21">
        <v>0</v>
      </c>
      <c r="E26" s="22">
        <v>0</v>
      </c>
      <c r="F26" s="25" t="e">
        <f t="shared" si="1"/>
        <v>#DIV/0!</v>
      </c>
      <c r="G26" s="25" t="e">
        <f t="shared" si="2"/>
        <v>#DIV/0!</v>
      </c>
    </row>
    <row r="28" spans="1:7" x14ac:dyDescent="0.2">
      <c r="B28" s="16"/>
      <c r="C28" s="16"/>
      <c r="D28" s="16"/>
      <c r="E28" s="16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zoomScaleNormal="100" workbookViewId="0">
      <selection activeCell="F1" sqref="F1"/>
    </sheetView>
  </sheetViews>
  <sheetFormatPr defaultColWidth="9.109375" defaultRowHeight="11.4" x14ac:dyDescent="0.2"/>
  <cols>
    <col min="1" max="1" width="54.109375" style="6" customWidth="1"/>
    <col min="2" max="5" width="14" style="6" customWidth="1"/>
    <col min="6" max="6" width="7.5546875" style="6" customWidth="1"/>
    <col min="7" max="7" width="7.109375" style="6" customWidth="1"/>
    <col min="8" max="8" width="12.77734375" style="6" bestFit="1" customWidth="1"/>
    <col min="9" max="9" width="11.88671875" style="6" bestFit="1" customWidth="1"/>
    <col min="10" max="16384" width="9.109375" style="6"/>
  </cols>
  <sheetData>
    <row r="1" spans="1:9" x14ac:dyDescent="0.2">
      <c r="A1" s="5" t="s">
        <v>21</v>
      </c>
    </row>
    <row r="2" spans="1:9" x14ac:dyDescent="0.2">
      <c r="A2" s="7"/>
    </row>
    <row r="3" spans="1:9" x14ac:dyDescent="0.2">
      <c r="A3" s="5" t="s">
        <v>98</v>
      </c>
    </row>
    <row r="4" spans="1:9" x14ac:dyDescent="0.2">
      <c r="A4" s="8" t="s">
        <v>104</v>
      </c>
    </row>
    <row r="6" spans="1:9" ht="22.8" customHeight="1" x14ac:dyDescent="0.2">
      <c r="A6" s="27" t="s">
        <v>0</v>
      </c>
      <c r="B6" s="17" t="s">
        <v>18</v>
      </c>
      <c r="C6" s="17" t="s">
        <v>95</v>
      </c>
      <c r="D6" s="17" t="s">
        <v>96</v>
      </c>
      <c r="E6" s="17" t="s">
        <v>97</v>
      </c>
      <c r="F6" s="17" t="s">
        <v>103</v>
      </c>
      <c r="G6" s="17" t="s">
        <v>103</v>
      </c>
    </row>
    <row r="7" spans="1:9" ht="7.8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9" ht="12" x14ac:dyDescent="0.25">
      <c r="A8" s="28" t="s">
        <v>1</v>
      </c>
      <c r="B8" s="29">
        <f>B9+B34</f>
        <v>66309201.860000007</v>
      </c>
      <c r="C8" s="29">
        <f t="shared" ref="C8:E8" si="0">C9+C34</f>
        <v>81106504</v>
      </c>
      <c r="D8" s="29">
        <f t="shared" si="0"/>
        <v>82193004</v>
      </c>
      <c r="E8" s="29">
        <f t="shared" si="0"/>
        <v>78587848.250000015</v>
      </c>
      <c r="F8" s="32">
        <f>E8/B8*100</f>
        <v>118.51725860903011</v>
      </c>
      <c r="G8" s="32">
        <f>E8/D8*100</f>
        <v>95.613792446374163</v>
      </c>
    </row>
    <row r="9" spans="1:9" ht="15" customHeight="1" x14ac:dyDescent="0.25">
      <c r="A9" s="28" t="s">
        <v>105</v>
      </c>
      <c r="B9" s="29">
        <f>B10+B19+B22+B25+B28</f>
        <v>63350884.940000005</v>
      </c>
      <c r="C9" s="29">
        <f t="shared" ref="C9:E9" si="1">C10+C19+C22+C25+C28</f>
        <v>72835144</v>
      </c>
      <c r="D9" s="29">
        <f t="shared" si="1"/>
        <v>73701144</v>
      </c>
      <c r="E9" s="29">
        <f t="shared" si="1"/>
        <v>70260274.88000001</v>
      </c>
      <c r="F9" s="32">
        <f t="shared" ref="F9:F42" si="2">E9/B9*100</f>
        <v>110.90654052669339</v>
      </c>
      <c r="G9" s="32">
        <f t="shared" ref="G9:G42" si="3">E9/D9*100</f>
        <v>95.331321966996882</v>
      </c>
      <c r="H9" s="14"/>
    </row>
    <row r="10" spans="1:9" ht="16.8" customHeight="1" x14ac:dyDescent="0.25">
      <c r="A10" s="28" t="s">
        <v>2</v>
      </c>
      <c r="B10" s="26">
        <f>SUM(B11:B18)</f>
        <v>59971496.93</v>
      </c>
      <c r="C10" s="26">
        <f t="shared" ref="C10:E10" si="4">SUM(C11:C18)</f>
        <v>70168093</v>
      </c>
      <c r="D10" s="26">
        <f t="shared" si="4"/>
        <v>71034093</v>
      </c>
      <c r="E10" s="26">
        <f t="shared" si="4"/>
        <v>67859511.030000001</v>
      </c>
      <c r="F10" s="32">
        <f t="shared" si="2"/>
        <v>113.15293848543928</v>
      </c>
      <c r="G10" s="32">
        <f t="shared" si="3"/>
        <v>95.530903773206475</v>
      </c>
    </row>
    <row r="11" spans="1:9" ht="15" customHeight="1" x14ac:dyDescent="0.25">
      <c r="A11" s="30" t="s">
        <v>22</v>
      </c>
      <c r="B11" s="26">
        <v>2112583.41</v>
      </c>
      <c r="C11" s="26">
        <v>7000000</v>
      </c>
      <c r="D11" s="26">
        <v>7000000</v>
      </c>
      <c r="E11" s="26">
        <v>7000000</v>
      </c>
      <c r="F11" s="32">
        <f t="shared" si="2"/>
        <v>331.34786379866534</v>
      </c>
      <c r="G11" s="32">
        <f t="shared" si="3"/>
        <v>100</v>
      </c>
    </row>
    <row r="12" spans="1:9" ht="24" x14ac:dyDescent="0.25">
      <c r="A12" s="30" t="s">
        <v>107</v>
      </c>
      <c r="B12" s="29">
        <v>2996200.35</v>
      </c>
      <c r="C12" s="29">
        <v>3000000</v>
      </c>
      <c r="D12" s="29">
        <v>3000000</v>
      </c>
      <c r="E12" s="29">
        <v>3000000</v>
      </c>
      <c r="F12" s="32">
        <f t="shared" si="2"/>
        <v>100.12681561832137</v>
      </c>
      <c r="G12" s="32">
        <f t="shared" si="3"/>
        <v>100</v>
      </c>
    </row>
    <row r="13" spans="1:9" ht="12" x14ac:dyDescent="0.25">
      <c r="A13" s="30" t="s">
        <v>4</v>
      </c>
      <c r="B13" s="29">
        <v>782607.75</v>
      </c>
      <c r="C13" s="29">
        <v>1802452</v>
      </c>
      <c r="D13" s="29">
        <v>1758452</v>
      </c>
      <c r="E13" s="29">
        <v>279564.43</v>
      </c>
      <c r="F13" s="32">
        <f t="shared" si="2"/>
        <v>35.722164775393544</v>
      </c>
      <c r="G13" s="32">
        <f t="shared" si="3"/>
        <v>15.89832591392884</v>
      </c>
      <c r="I13" s="14"/>
    </row>
    <row r="14" spans="1:9" ht="24" x14ac:dyDescent="0.25">
      <c r="A14" s="30" t="s">
        <v>5</v>
      </c>
      <c r="B14" s="29">
        <v>44264.68</v>
      </c>
      <c r="C14" s="29"/>
      <c r="D14" s="29"/>
      <c r="E14" s="29"/>
      <c r="F14" s="32">
        <f t="shared" si="2"/>
        <v>0</v>
      </c>
      <c r="G14" s="32" t="e">
        <f t="shared" si="3"/>
        <v>#DIV/0!</v>
      </c>
    </row>
    <row r="15" spans="1:9" ht="24" x14ac:dyDescent="0.25">
      <c r="A15" s="30" t="s">
        <v>6</v>
      </c>
      <c r="B15" s="29">
        <v>50865740.149999999</v>
      </c>
      <c r="C15" s="29">
        <v>53604686</v>
      </c>
      <c r="D15" s="29">
        <v>54514686</v>
      </c>
      <c r="E15" s="29">
        <v>53210222</v>
      </c>
      <c r="F15" s="32">
        <f t="shared" si="2"/>
        <v>104.60915705362051</v>
      </c>
      <c r="G15" s="32">
        <f t="shared" si="3"/>
        <v>97.6071328742497</v>
      </c>
    </row>
    <row r="16" spans="1:9" ht="24" x14ac:dyDescent="0.25">
      <c r="A16" s="30" t="s">
        <v>108</v>
      </c>
      <c r="B16" s="31">
        <v>216.59</v>
      </c>
      <c r="C16" s="31"/>
      <c r="D16" s="31"/>
      <c r="E16" s="31"/>
      <c r="F16" s="32">
        <f t="shared" si="2"/>
        <v>0</v>
      </c>
      <c r="G16" s="32" t="e">
        <f t="shared" si="3"/>
        <v>#DIV/0!</v>
      </c>
    </row>
    <row r="17" spans="1:7" ht="15" customHeight="1" x14ac:dyDescent="0.25">
      <c r="A17" s="30" t="s">
        <v>7</v>
      </c>
      <c r="B17" s="29">
        <v>3164131.71</v>
      </c>
      <c r="C17" s="29">
        <v>4760955</v>
      </c>
      <c r="D17" s="29">
        <v>4760955</v>
      </c>
      <c r="E17" s="29">
        <v>4369724.5999999996</v>
      </c>
      <c r="F17" s="32">
        <f t="shared" si="2"/>
        <v>138.10185543761705</v>
      </c>
      <c r="G17" s="32">
        <f t="shared" si="3"/>
        <v>91.782522624137371</v>
      </c>
    </row>
    <row r="18" spans="1:7" ht="15" customHeight="1" x14ac:dyDescent="0.25">
      <c r="A18" s="30" t="s">
        <v>8</v>
      </c>
      <c r="B18" s="26">
        <v>5752.29</v>
      </c>
      <c r="C18" s="26"/>
      <c r="D18" s="26"/>
      <c r="E18" s="26"/>
      <c r="F18" s="32">
        <f t="shared" si="2"/>
        <v>0</v>
      </c>
      <c r="G18" s="32" t="e">
        <f t="shared" si="3"/>
        <v>#DIV/0!</v>
      </c>
    </row>
    <row r="19" spans="1:7" ht="15" customHeight="1" x14ac:dyDescent="0.25">
      <c r="A19" s="28" t="s">
        <v>9</v>
      </c>
      <c r="B19" s="26">
        <f>SUM(B20:B21)</f>
        <v>324157.02</v>
      </c>
      <c r="C19" s="26">
        <f t="shared" ref="C19:E19" si="5">SUM(C20:C21)</f>
        <v>720280</v>
      </c>
      <c r="D19" s="26">
        <f t="shared" si="5"/>
        <v>720280</v>
      </c>
      <c r="E19" s="26">
        <f t="shared" si="5"/>
        <v>587156.4</v>
      </c>
      <c r="F19" s="32">
        <f t="shared" si="2"/>
        <v>181.13332853319048</v>
      </c>
      <c r="G19" s="32">
        <f t="shared" si="3"/>
        <v>81.517798633864615</v>
      </c>
    </row>
    <row r="20" spans="1:7" ht="15" customHeight="1" x14ac:dyDescent="0.25">
      <c r="A20" s="30" t="s">
        <v>22</v>
      </c>
      <c r="B20" s="26">
        <v>242000</v>
      </c>
      <c r="C20" s="26">
        <v>450000</v>
      </c>
      <c r="D20" s="26">
        <v>450000</v>
      </c>
      <c r="E20" s="26">
        <v>450000</v>
      </c>
      <c r="F20" s="32">
        <f t="shared" si="2"/>
        <v>185.95041322314049</v>
      </c>
      <c r="G20" s="32">
        <f t="shared" si="3"/>
        <v>100</v>
      </c>
    </row>
    <row r="21" spans="1:7" ht="15" customHeight="1" x14ac:dyDescent="0.25">
      <c r="A21" s="30" t="s">
        <v>4</v>
      </c>
      <c r="B21" s="26">
        <v>82157.02</v>
      </c>
      <c r="C21" s="26">
        <v>270280</v>
      </c>
      <c r="D21" s="26">
        <v>270280</v>
      </c>
      <c r="E21" s="26">
        <v>137156.4</v>
      </c>
      <c r="F21" s="32">
        <f t="shared" si="2"/>
        <v>166.94422460795192</v>
      </c>
      <c r="G21" s="32">
        <f t="shared" si="3"/>
        <v>50.74604114251887</v>
      </c>
    </row>
    <row r="22" spans="1:7" ht="24" x14ac:dyDescent="0.25">
      <c r="A22" s="28" t="s">
        <v>10</v>
      </c>
      <c r="B22" s="29">
        <f>SUM(B23:B24)</f>
        <v>831473.13</v>
      </c>
      <c r="C22" s="29">
        <f t="shared" ref="C22:E22" si="6">SUM(C23:C24)</f>
        <v>958410</v>
      </c>
      <c r="D22" s="29">
        <f t="shared" si="6"/>
        <v>958410</v>
      </c>
      <c r="E22" s="29">
        <f t="shared" si="6"/>
        <v>879781.68</v>
      </c>
      <c r="F22" s="32">
        <f t="shared" si="2"/>
        <v>105.80999532720921</v>
      </c>
      <c r="G22" s="32">
        <f t="shared" si="3"/>
        <v>91.795962062165472</v>
      </c>
    </row>
    <row r="23" spans="1:7" ht="15" customHeight="1" x14ac:dyDescent="0.25">
      <c r="A23" s="30" t="s">
        <v>4</v>
      </c>
      <c r="B23" s="29">
        <v>2400</v>
      </c>
      <c r="C23" s="29">
        <v>34200</v>
      </c>
      <c r="D23" s="29">
        <v>34200</v>
      </c>
      <c r="E23" s="29">
        <v>3767.25</v>
      </c>
      <c r="F23" s="32">
        <f t="shared" si="2"/>
        <v>156.96875</v>
      </c>
      <c r="G23" s="32">
        <f t="shared" si="3"/>
        <v>11.015350877192983</v>
      </c>
    </row>
    <row r="24" spans="1:7" ht="24" x14ac:dyDescent="0.25">
      <c r="A24" s="30" t="s">
        <v>11</v>
      </c>
      <c r="B24" s="29">
        <v>829073.13</v>
      </c>
      <c r="C24" s="29">
        <v>924210</v>
      </c>
      <c r="D24" s="29">
        <v>924210</v>
      </c>
      <c r="E24" s="29">
        <v>876014.43</v>
      </c>
      <c r="F24" s="32">
        <f t="shared" si="2"/>
        <v>105.66190101951562</v>
      </c>
      <c r="G24" s="32">
        <f t="shared" si="3"/>
        <v>94.785214399324829</v>
      </c>
    </row>
    <row r="25" spans="1:7" ht="24" x14ac:dyDescent="0.25">
      <c r="A25" s="28" t="s">
        <v>12</v>
      </c>
      <c r="B25" s="26">
        <f>SUM(B26:B27)</f>
        <v>1250000</v>
      </c>
      <c r="C25" s="26">
        <f t="shared" ref="C25:E25" si="7">SUM(C26:C27)</f>
        <v>0</v>
      </c>
      <c r="D25" s="26">
        <f t="shared" si="7"/>
        <v>0</v>
      </c>
      <c r="E25" s="26">
        <f t="shared" si="7"/>
        <v>0</v>
      </c>
      <c r="F25" s="32">
        <f t="shared" si="2"/>
        <v>0</v>
      </c>
      <c r="G25" s="32" t="e">
        <f t="shared" si="3"/>
        <v>#DIV/0!</v>
      </c>
    </row>
    <row r="26" spans="1:7" ht="12" x14ac:dyDescent="0.25">
      <c r="A26" s="30" t="s">
        <v>22</v>
      </c>
      <c r="B26" s="26">
        <v>150000</v>
      </c>
      <c r="C26" s="26"/>
      <c r="D26" s="26"/>
      <c r="E26" s="26"/>
      <c r="F26" s="32">
        <f t="shared" si="2"/>
        <v>0</v>
      </c>
      <c r="G26" s="32" t="e">
        <f t="shared" si="3"/>
        <v>#DIV/0!</v>
      </c>
    </row>
    <row r="27" spans="1:7" ht="24" x14ac:dyDescent="0.25">
      <c r="A27" s="30" t="s">
        <v>3</v>
      </c>
      <c r="B27" s="26">
        <v>1100000</v>
      </c>
      <c r="C27" s="26"/>
      <c r="D27" s="26"/>
      <c r="E27" s="26"/>
      <c r="F27" s="32">
        <f t="shared" si="2"/>
        <v>0</v>
      </c>
      <c r="G27" s="32" t="e">
        <f t="shared" si="3"/>
        <v>#DIV/0!</v>
      </c>
    </row>
    <row r="28" spans="1:7" ht="24" x14ac:dyDescent="0.25">
      <c r="A28" s="28" t="s">
        <v>109</v>
      </c>
      <c r="B28" s="26">
        <f>SUM(B29:B33)</f>
        <v>973757.86</v>
      </c>
      <c r="C28" s="26">
        <f>SUM(C29:C33)</f>
        <v>988361</v>
      </c>
      <c r="D28" s="26">
        <f>SUM(D29:D33)</f>
        <v>988361</v>
      </c>
      <c r="E28" s="26">
        <f>SUM(E29:E33)</f>
        <v>933825.77</v>
      </c>
      <c r="F28" s="32">
        <f t="shared" si="2"/>
        <v>95.899176618713</v>
      </c>
      <c r="G28" s="32">
        <f t="shared" si="3"/>
        <v>94.482255977320023</v>
      </c>
    </row>
    <row r="29" spans="1:7" ht="15" customHeight="1" x14ac:dyDescent="0.25">
      <c r="A29" s="30" t="s">
        <v>22</v>
      </c>
      <c r="B29" s="26">
        <v>100000</v>
      </c>
      <c r="C29" s="26">
        <v>100000</v>
      </c>
      <c r="D29" s="26">
        <v>100000</v>
      </c>
      <c r="E29" s="26">
        <v>100000</v>
      </c>
      <c r="F29" s="32">
        <f t="shared" si="2"/>
        <v>100</v>
      </c>
      <c r="G29" s="32">
        <f t="shared" si="3"/>
        <v>100</v>
      </c>
    </row>
    <row r="30" spans="1:7" ht="15" customHeight="1" x14ac:dyDescent="0.25">
      <c r="A30" s="30" t="s">
        <v>4</v>
      </c>
      <c r="B30" s="26">
        <v>157930.85999999999</v>
      </c>
      <c r="C30" s="26">
        <v>227304</v>
      </c>
      <c r="D30" s="26">
        <v>227304</v>
      </c>
      <c r="E30" s="26">
        <v>187768.77</v>
      </c>
      <c r="F30" s="32">
        <f t="shared" si="2"/>
        <v>118.89302065473461</v>
      </c>
      <c r="G30" s="32">
        <f t="shared" si="3"/>
        <v>82.606892091648191</v>
      </c>
    </row>
    <row r="31" spans="1:7" ht="24" x14ac:dyDescent="0.25">
      <c r="A31" s="30" t="s">
        <v>6</v>
      </c>
      <c r="B31" s="29">
        <v>257543</v>
      </c>
      <c r="C31" s="29">
        <v>225730</v>
      </c>
      <c r="D31" s="29">
        <v>225730</v>
      </c>
      <c r="E31" s="29">
        <v>210730</v>
      </c>
      <c r="F31" s="32">
        <f t="shared" si="2"/>
        <v>81.823229518954122</v>
      </c>
      <c r="G31" s="32">
        <f t="shared" si="3"/>
        <v>93.354893013777513</v>
      </c>
    </row>
    <row r="32" spans="1:7" ht="24" x14ac:dyDescent="0.25">
      <c r="A32" s="30" t="s">
        <v>13</v>
      </c>
      <c r="B32" s="29">
        <v>298284</v>
      </c>
      <c r="C32" s="29">
        <v>275327</v>
      </c>
      <c r="D32" s="29">
        <v>275327</v>
      </c>
      <c r="E32" s="29">
        <v>275327</v>
      </c>
      <c r="F32" s="32">
        <f t="shared" si="2"/>
        <v>92.303643507529728</v>
      </c>
      <c r="G32" s="32">
        <f t="shared" si="3"/>
        <v>100</v>
      </c>
    </row>
    <row r="33" spans="1:7" ht="15" customHeight="1" x14ac:dyDescent="0.25">
      <c r="A33" s="30" t="s">
        <v>7</v>
      </c>
      <c r="B33" s="29">
        <v>160000</v>
      </c>
      <c r="C33" s="29">
        <v>160000</v>
      </c>
      <c r="D33" s="29">
        <v>160000</v>
      </c>
      <c r="E33" s="29">
        <v>160000</v>
      </c>
      <c r="F33" s="32">
        <f t="shared" si="2"/>
        <v>100</v>
      </c>
      <c r="G33" s="32">
        <f t="shared" si="3"/>
        <v>100</v>
      </c>
    </row>
    <row r="34" spans="1:7" ht="15" customHeight="1" x14ac:dyDescent="0.25">
      <c r="A34" s="28" t="s">
        <v>106</v>
      </c>
      <c r="B34" s="29">
        <f>B35+B41</f>
        <v>2958316.9200000004</v>
      </c>
      <c r="C34" s="26">
        <f>C35+C41</f>
        <v>8271360</v>
      </c>
      <c r="D34" s="26">
        <f>D35+D41</f>
        <v>8491860</v>
      </c>
      <c r="E34" s="26">
        <f>E35+E41</f>
        <v>8327573.3700000001</v>
      </c>
      <c r="F34" s="32">
        <f t="shared" si="2"/>
        <v>281.49699965208595</v>
      </c>
      <c r="G34" s="32">
        <f t="shared" si="3"/>
        <v>98.065363418615007</v>
      </c>
    </row>
    <row r="35" spans="1:7" ht="15" customHeight="1" x14ac:dyDescent="0.25">
      <c r="A35" s="28" t="s">
        <v>14</v>
      </c>
      <c r="B35" s="29">
        <f>SUM(B36:B40)</f>
        <v>2798316.9200000004</v>
      </c>
      <c r="C35" s="29">
        <f>SUM(C36:C40)</f>
        <v>2671360</v>
      </c>
      <c r="D35" s="26">
        <f>SUM(D36:D40)</f>
        <v>2891860</v>
      </c>
      <c r="E35" s="29">
        <v>2727573.37</v>
      </c>
      <c r="F35" s="32">
        <f t="shared" si="2"/>
        <v>97.471925016984841</v>
      </c>
      <c r="G35" s="32">
        <f t="shared" si="3"/>
        <v>94.318997807639377</v>
      </c>
    </row>
    <row r="36" spans="1:7" ht="15" customHeight="1" x14ac:dyDescent="0.25">
      <c r="A36" s="30" t="s">
        <v>4</v>
      </c>
      <c r="B36" s="29">
        <v>510508.53</v>
      </c>
      <c r="C36" s="29">
        <v>535160</v>
      </c>
      <c r="D36" s="26">
        <v>755660</v>
      </c>
      <c r="E36" s="29">
        <v>596746.22</v>
      </c>
      <c r="F36" s="32">
        <f t="shared" si="2"/>
        <v>116.89250716339646</v>
      </c>
      <c r="G36" s="32">
        <f t="shared" si="3"/>
        <v>78.970200883995446</v>
      </c>
    </row>
    <row r="37" spans="1:7" ht="24" x14ac:dyDescent="0.25">
      <c r="A37" s="30" t="s">
        <v>15</v>
      </c>
      <c r="B37" s="29">
        <v>1899999.25</v>
      </c>
      <c r="C37" s="29">
        <v>1900000</v>
      </c>
      <c r="D37" s="26">
        <v>1900000</v>
      </c>
      <c r="E37" s="29">
        <v>1898241.33</v>
      </c>
      <c r="F37" s="32">
        <f t="shared" si="2"/>
        <v>99.907477858214946</v>
      </c>
      <c r="G37" s="32">
        <f t="shared" si="3"/>
        <v>99.907438421052632</v>
      </c>
    </row>
    <row r="38" spans="1:7" ht="15" customHeight="1" x14ac:dyDescent="0.25">
      <c r="A38" s="30" t="s">
        <v>7</v>
      </c>
      <c r="B38" s="29">
        <v>19984.060000000001</v>
      </c>
      <c r="C38" s="29"/>
      <c r="D38" s="26"/>
      <c r="E38" s="29"/>
      <c r="F38" s="32">
        <f t="shared" si="2"/>
        <v>0</v>
      </c>
      <c r="G38" s="32" t="e">
        <f t="shared" si="3"/>
        <v>#DIV/0!</v>
      </c>
    </row>
    <row r="39" spans="1:7" ht="15" customHeight="1" x14ac:dyDescent="0.25">
      <c r="A39" s="30" t="s">
        <v>8</v>
      </c>
      <c r="B39" s="29">
        <v>14556.93</v>
      </c>
      <c r="C39" s="29">
        <v>122000</v>
      </c>
      <c r="D39" s="26">
        <v>122000</v>
      </c>
      <c r="E39" s="29">
        <v>121468.75</v>
      </c>
      <c r="F39" s="32">
        <f t="shared" si="2"/>
        <v>834.43933576653876</v>
      </c>
      <c r="G39" s="32">
        <f t="shared" si="3"/>
        <v>99.564549180327873</v>
      </c>
    </row>
    <row r="40" spans="1:7" ht="24" x14ac:dyDescent="0.25">
      <c r="A40" s="30" t="s">
        <v>16</v>
      </c>
      <c r="B40" s="29">
        <v>353268.15</v>
      </c>
      <c r="C40" s="29">
        <v>114200</v>
      </c>
      <c r="D40" s="26">
        <v>114200</v>
      </c>
      <c r="E40" s="29">
        <v>111117.07</v>
      </c>
      <c r="F40" s="32">
        <f t="shared" si="2"/>
        <v>31.454030033559494</v>
      </c>
      <c r="G40" s="32">
        <f t="shared" si="3"/>
        <v>97.300411558669012</v>
      </c>
    </row>
    <row r="41" spans="1:7" ht="15" customHeight="1" x14ac:dyDescent="0.25">
      <c r="A41" s="28" t="s">
        <v>17</v>
      </c>
      <c r="B41" s="29">
        <f>B42</f>
        <v>160000</v>
      </c>
      <c r="C41" s="29">
        <f t="shared" ref="C41:E41" si="8">C42</f>
        <v>5600000</v>
      </c>
      <c r="D41" s="29">
        <f t="shared" si="8"/>
        <v>5600000</v>
      </c>
      <c r="E41" s="29">
        <f t="shared" si="8"/>
        <v>5600000</v>
      </c>
      <c r="F41" s="32">
        <f t="shared" si="2"/>
        <v>3500</v>
      </c>
      <c r="G41" s="32">
        <f t="shared" si="3"/>
        <v>100</v>
      </c>
    </row>
    <row r="42" spans="1:7" ht="24" x14ac:dyDescent="0.25">
      <c r="A42" s="30" t="s">
        <v>15</v>
      </c>
      <c r="B42" s="29">
        <v>160000</v>
      </c>
      <c r="C42" s="29">
        <v>5600000</v>
      </c>
      <c r="D42" s="26">
        <v>5600000</v>
      </c>
      <c r="E42" s="29">
        <v>5600000</v>
      </c>
      <c r="F42" s="32">
        <f t="shared" si="2"/>
        <v>3500</v>
      </c>
      <c r="G42" s="32">
        <f t="shared" si="3"/>
        <v>100</v>
      </c>
    </row>
    <row r="44" spans="1:7" ht="22.5" customHeight="1" x14ac:dyDescent="0.2">
      <c r="A44" s="57"/>
      <c r="B44" s="58"/>
      <c r="C44" s="58"/>
      <c r="D44" s="58"/>
      <c r="E44" s="58"/>
    </row>
  </sheetData>
  <mergeCells count="1">
    <mergeCell ref="A44:E44"/>
  </mergeCells>
  <pageMargins left="0.74803149606299213" right="0.55118110236220474" top="0.78740157480314965" bottom="0.78740157480314965" header="0.51181102362204722" footer="0.51181102362204722"/>
  <pageSetup paperSize="9" orientation="landscape" verticalDpi="0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A676-FAB0-4EEF-846A-4C683E2767A2}">
  <dimension ref="A1:I43"/>
  <sheetViews>
    <sheetView topLeftCell="A16" workbookViewId="0">
      <selection activeCell="F1" sqref="F1"/>
    </sheetView>
  </sheetViews>
  <sheetFormatPr defaultColWidth="9.109375" defaultRowHeight="11.4" x14ac:dyDescent="0.2"/>
  <cols>
    <col min="1" max="1" width="62.5546875" style="6" customWidth="1"/>
    <col min="2" max="2" width="12.33203125" style="6" bestFit="1" customWidth="1"/>
    <col min="3" max="3" width="11" style="6" bestFit="1" customWidth="1"/>
    <col min="4" max="4" width="13.109375" style="6" bestFit="1" customWidth="1"/>
    <col min="5" max="5" width="12.33203125" style="6" bestFit="1" customWidth="1"/>
    <col min="6" max="6" width="7.5546875" style="6" customWidth="1"/>
    <col min="7" max="7" width="7.109375" style="6" customWidth="1"/>
    <col min="8" max="8" width="12.77734375" style="6" bestFit="1" customWidth="1"/>
    <col min="9" max="9" width="11.88671875" style="6" bestFit="1" customWidth="1"/>
    <col min="10" max="16384" width="9.109375" style="6"/>
  </cols>
  <sheetData>
    <row r="1" spans="1:9" x14ac:dyDescent="0.2">
      <c r="A1" s="5" t="s">
        <v>21</v>
      </c>
    </row>
    <row r="2" spans="1:9" x14ac:dyDescent="0.2">
      <c r="A2" s="7"/>
    </row>
    <row r="3" spans="1:9" x14ac:dyDescent="0.2">
      <c r="A3" s="5" t="s">
        <v>98</v>
      </c>
    </row>
    <row r="4" spans="1:9" x14ac:dyDescent="0.2">
      <c r="A4" s="8" t="s">
        <v>104</v>
      </c>
    </row>
    <row r="6" spans="1:9" ht="22.8" customHeight="1" x14ac:dyDescent="0.2">
      <c r="A6" s="27" t="s">
        <v>0</v>
      </c>
      <c r="B6" s="17" t="s">
        <v>119</v>
      </c>
      <c r="C6" s="17" t="s">
        <v>124</v>
      </c>
      <c r="D6" s="17" t="s">
        <v>121</v>
      </c>
      <c r="E6" s="17" t="s">
        <v>122</v>
      </c>
      <c r="F6" s="17" t="s">
        <v>103</v>
      </c>
      <c r="G6" s="17" t="s">
        <v>103</v>
      </c>
    </row>
    <row r="7" spans="1:9" ht="7.8" customHeight="1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19</v>
      </c>
      <c r="G7" s="11" t="s">
        <v>20</v>
      </c>
    </row>
    <row r="8" spans="1:9" ht="15" customHeight="1" x14ac:dyDescent="0.25">
      <c r="A8" s="28" t="s">
        <v>1</v>
      </c>
      <c r="B8" s="29">
        <f t="shared" ref="B8:E8" si="0">B9+B34</f>
        <v>8800743.4945915453</v>
      </c>
      <c r="C8" s="29">
        <f t="shared" si="0"/>
        <v>10764682.991572099</v>
      </c>
      <c r="D8" s="29">
        <f t="shared" si="0"/>
        <v>10908886.322914591</v>
      </c>
      <c r="E8" s="29">
        <f t="shared" si="0"/>
        <v>10430399.927002456</v>
      </c>
      <c r="F8" s="32">
        <f>E8/B8*100</f>
        <v>118.51725860903011</v>
      </c>
      <c r="G8" s="32">
        <f>E8/D8*100</f>
        <v>95.613792446374163</v>
      </c>
    </row>
    <row r="9" spans="1:9" ht="15" customHeight="1" x14ac:dyDescent="0.25">
      <c r="A9" s="28" t="s">
        <v>105</v>
      </c>
      <c r="B9" s="29">
        <f>B10+B19+B22+B25+B28</f>
        <v>8408107.3647886384</v>
      </c>
      <c r="C9" s="29">
        <f t="shared" ref="C9:E9" si="1">C10+C19+C22+C25+C28</f>
        <v>9666884.8629636969</v>
      </c>
      <c r="D9" s="29">
        <f t="shared" si="1"/>
        <v>9781822.815050764</v>
      </c>
      <c r="E9" s="29">
        <f t="shared" si="1"/>
        <v>9325141.002057204</v>
      </c>
      <c r="F9" s="32">
        <f t="shared" ref="F9:F42" si="2">E9/B9*100</f>
        <v>110.90654052669339</v>
      </c>
      <c r="G9" s="32">
        <f t="shared" ref="G9:G42" si="3">E9/D9*100</f>
        <v>95.33132196699691</v>
      </c>
      <c r="H9" s="14"/>
    </row>
    <row r="10" spans="1:9" ht="15" customHeight="1" x14ac:dyDescent="0.25">
      <c r="A10" s="28" t="s">
        <v>2</v>
      </c>
      <c r="B10" s="29">
        <f>SUM(B11:B18)</f>
        <v>7959585.4973787237</v>
      </c>
      <c r="C10" s="29">
        <f t="shared" ref="C10:E10" si="4">SUM(C11:C18)</f>
        <v>9312906.3640586622</v>
      </c>
      <c r="D10" s="29">
        <f t="shared" si="4"/>
        <v>9427844.3161457293</v>
      </c>
      <c r="E10" s="29">
        <f t="shared" si="4"/>
        <v>9006504.8815448936</v>
      </c>
      <c r="F10" s="32">
        <f t="shared" si="2"/>
        <v>113.15293848543928</v>
      </c>
      <c r="G10" s="32">
        <f t="shared" si="3"/>
        <v>95.530903773206489</v>
      </c>
    </row>
    <row r="11" spans="1:9" ht="15" customHeight="1" x14ac:dyDescent="0.25">
      <c r="A11" s="30" t="s">
        <v>125</v>
      </c>
      <c r="B11" s="29">
        <v>280388.00318534742</v>
      </c>
      <c r="C11" s="29">
        <v>929059.65890238236</v>
      </c>
      <c r="D11" s="29">
        <v>929059.65890238236</v>
      </c>
      <c r="E11" s="29">
        <v>929059.65890238236</v>
      </c>
      <c r="F11" s="32">
        <f t="shared" si="2"/>
        <v>331.34786379866534</v>
      </c>
      <c r="G11" s="32">
        <f t="shared" si="3"/>
        <v>100</v>
      </c>
    </row>
    <row r="12" spans="1:9" ht="15" customHeight="1" x14ac:dyDescent="0.25">
      <c r="A12" s="30" t="s">
        <v>107</v>
      </c>
      <c r="B12" s="29">
        <v>397664.12502488552</v>
      </c>
      <c r="C12" s="29">
        <v>398168.42524387816</v>
      </c>
      <c r="D12" s="29">
        <v>398168.42524387816</v>
      </c>
      <c r="E12" s="29">
        <v>398168.42524387816</v>
      </c>
      <c r="F12" s="32">
        <f t="shared" si="2"/>
        <v>100.12681561832137</v>
      </c>
      <c r="G12" s="32">
        <f t="shared" si="3"/>
        <v>100</v>
      </c>
    </row>
    <row r="13" spans="1:9" ht="15" customHeight="1" x14ac:dyDescent="0.25">
      <c r="A13" s="30" t="s">
        <v>4</v>
      </c>
      <c r="B13" s="29">
        <v>103869.89846705156</v>
      </c>
      <c r="C13" s="29">
        <v>239226.49147255954</v>
      </c>
      <c r="D13" s="29">
        <v>233386.68790231601</v>
      </c>
      <c r="E13" s="29">
        <v>37104.576282434136</v>
      </c>
      <c r="F13" s="32">
        <f t="shared" si="2"/>
        <v>35.722164775393551</v>
      </c>
      <c r="G13" s="32">
        <f t="shared" si="3"/>
        <v>15.898325913928844</v>
      </c>
      <c r="I13" s="14"/>
    </row>
    <row r="14" spans="1:9" ht="15" customHeight="1" x14ac:dyDescent="0.25">
      <c r="A14" s="30" t="s">
        <v>5</v>
      </c>
      <c r="B14" s="29">
        <v>5874.9326431747295</v>
      </c>
      <c r="C14" s="29">
        <v>0</v>
      </c>
      <c r="D14" s="29">
        <v>0</v>
      </c>
      <c r="E14" s="29">
        <v>0</v>
      </c>
      <c r="F14" s="32">
        <f t="shared" si="2"/>
        <v>0</v>
      </c>
      <c r="G14" s="32" t="e">
        <f t="shared" si="3"/>
        <v>#DIV/0!</v>
      </c>
    </row>
    <row r="15" spans="1:9" ht="15" customHeight="1" x14ac:dyDescent="0.25">
      <c r="A15" s="30" t="s">
        <v>6</v>
      </c>
      <c r="B15" s="29">
        <v>6751043.8847966017</v>
      </c>
      <c r="C15" s="29">
        <v>7114564.4701041868</v>
      </c>
      <c r="D15" s="29">
        <v>7235342.2257614965</v>
      </c>
      <c r="E15" s="29">
        <v>7062210.1002057204</v>
      </c>
      <c r="F15" s="32">
        <f t="shared" si="2"/>
        <v>104.60915705362051</v>
      </c>
      <c r="G15" s="32">
        <f t="shared" si="3"/>
        <v>97.607132874249714</v>
      </c>
    </row>
    <row r="16" spans="1:9" ht="24" x14ac:dyDescent="0.25">
      <c r="A16" s="30" t="s">
        <v>108</v>
      </c>
      <c r="B16" s="29">
        <v>28.746433074523857</v>
      </c>
      <c r="C16" s="29">
        <v>0</v>
      </c>
      <c r="D16" s="29">
        <v>0</v>
      </c>
      <c r="E16" s="29">
        <v>0</v>
      </c>
      <c r="F16" s="32">
        <f t="shared" si="2"/>
        <v>0</v>
      </c>
      <c r="G16" s="32" t="e">
        <f t="shared" si="3"/>
        <v>#DIV/0!</v>
      </c>
    </row>
    <row r="17" spans="1:7" ht="15" customHeight="1" x14ac:dyDescent="0.25">
      <c r="A17" s="30" t="s">
        <v>7</v>
      </c>
      <c r="B17" s="29">
        <v>419952.44674497307</v>
      </c>
      <c r="C17" s="29">
        <v>631887.31833565596</v>
      </c>
      <c r="D17" s="29">
        <v>631887.31833565596</v>
      </c>
      <c r="E17" s="29">
        <v>579962.12091047841</v>
      </c>
      <c r="F17" s="32">
        <f t="shared" si="2"/>
        <v>138.10185543761705</v>
      </c>
      <c r="G17" s="32">
        <f t="shared" si="3"/>
        <v>91.782522624137371</v>
      </c>
    </row>
    <row r="18" spans="1:7" ht="15" customHeight="1" x14ac:dyDescent="0.25">
      <c r="A18" s="30" t="s">
        <v>8</v>
      </c>
      <c r="B18" s="29">
        <v>763.46008361536929</v>
      </c>
      <c r="C18" s="29">
        <v>0</v>
      </c>
      <c r="D18" s="29">
        <v>0</v>
      </c>
      <c r="E18" s="29">
        <v>0</v>
      </c>
      <c r="F18" s="32">
        <f t="shared" si="2"/>
        <v>0</v>
      </c>
      <c r="G18" s="32" t="e">
        <f t="shared" si="3"/>
        <v>#DIV/0!</v>
      </c>
    </row>
    <row r="19" spans="1:7" ht="15" customHeight="1" x14ac:dyDescent="0.25">
      <c r="A19" s="28" t="s">
        <v>9</v>
      </c>
      <c r="B19" s="29">
        <f>SUM(B20:B21)</f>
        <v>43023.030061716105</v>
      </c>
      <c r="C19" s="29">
        <v>95597.584444886845</v>
      </c>
      <c r="D19" s="29">
        <v>95597.584444886845</v>
      </c>
      <c r="E19" s="29">
        <v>77929.046386621543</v>
      </c>
      <c r="F19" s="32">
        <f t="shared" si="2"/>
        <v>181.13332853319051</v>
      </c>
      <c r="G19" s="32">
        <f t="shared" si="3"/>
        <v>81.517798633864615</v>
      </c>
    </row>
    <row r="20" spans="1:7" ht="15" customHeight="1" x14ac:dyDescent="0.25">
      <c r="A20" s="30" t="s">
        <v>22</v>
      </c>
      <c r="B20" s="29">
        <v>32118.919636339502</v>
      </c>
      <c r="C20" s="29">
        <v>59725.263786581723</v>
      </c>
      <c r="D20" s="29">
        <v>59725.263786581723</v>
      </c>
      <c r="E20" s="29">
        <v>59725.263786581723</v>
      </c>
      <c r="F20" s="32">
        <f t="shared" si="2"/>
        <v>185.95041322314049</v>
      </c>
      <c r="G20" s="32">
        <f t="shared" si="3"/>
        <v>100</v>
      </c>
    </row>
    <row r="21" spans="1:7" ht="15" customHeight="1" x14ac:dyDescent="0.25">
      <c r="A21" s="30" t="s">
        <v>4</v>
      </c>
      <c r="B21" s="29">
        <v>10904.110425376601</v>
      </c>
      <c r="C21" s="29">
        <v>35872.320658305129</v>
      </c>
      <c r="D21" s="29">
        <v>35872.320658305129</v>
      </c>
      <c r="E21" s="29">
        <v>18203.782600039816</v>
      </c>
      <c r="F21" s="32">
        <f t="shared" si="2"/>
        <v>166.94422460795195</v>
      </c>
      <c r="G21" s="32">
        <f t="shared" si="3"/>
        <v>50.74604114251887</v>
      </c>
    </row>
    <row r="22" spans="1:7" ht="15" customHeight="1" x14ac:dyDescent="0.25">
      <c r="A22" s="28" t="s">
        <v>10</v>
      </c>
      <c r="B22" s="29">
        <f>SUM(B23:B24)</f>
        <v>110355.44893489945</v>
      </c>
      <c r="C22" s="29">
        <f t="shared" ref="C22:E22" si="5">SUM(C23:C24)</f>
        <v>127202.86681266174</v>
      </c>
      <c r="D22" s="29">
        <f t="shared" si="5"/>
        <v>127202.86681266174</v>
      </c>
      <c r="E22" s="29">
        <f t="shared" si="5"/>
        <v>116767.09536133785</v>
      </c>
      <c r="F22" s="32">
        <f t="shared" si="2"/>
        <v>105.80999532720921</v>
      </c>
      <c r="G22" s="32">
        <f t="shared" si="3"/>
        <v>91.795962062165486</v>
      </c>
    </row>
    <row r="23" spans="1:7" ht="15" customHeight="1" x14ac:dyDescent="0.25">
      <c r="A23" s="30" t="s">
        <v>4</v>
      </c>
      <c r="B23" s="29">
        <v>318.53474019510253</v>
      </c>
      <c r="C23" s="29">
        <v>4539.1200477802104</v>
      </c>
      <c r="D23" s="29">
        <v>4539.1200477802104</v>
      </c>
      <c r="E23" s="29">
        <v>500</v>
      </c>
      <c r="F23" s="32">
        <f t="shared" si="2"/>
        <v>156.96875</v>
      </c>
      <c r="G23" s="32">
        <f t="shared" si="3"/>
        <v>11.015350877192983</v>
      </c>
    </row>
    <row r="24" spans="1:7" ht="15" customHeight="1" x14ac:dyDescent="0.25">
      <c r="A24" s="30" t="s">
        <v>11</v>
      </c>
      <c r="B24" s="29">
        <v>110036.91419470435</v>
      </c>
      <c r="C24" s="29">
        <v>122663.74676488154</v>
      </c>
      <c r="D24" s="29">
        <v>122663.74676488154</v>
      </c>
      <c r="E24" s="29">
        <v>116267.09536133785</v>
      </c>
      <c r="F24" s="32">
        <f t="shared" si="2"/>
        <v>105.66190101951562</v>
      </c>
      <c r="G24" s="32">
        <f t="shared" si="3"/>
        <v>94.785214399324829</v>
      </c>
    </row>
    <row r="25" spans="1:7" ht="24" x14ac:dyDescent="0.25">
      <c r="A25" s="28" t="s">
        <v>12</v>
      </c>
      <c r="B25" s="29">
        <f>SUM(B26:B27)</f>
        <v>165903.51051828256</v>
      </c>
      <c r="C25" s="29">
        <f t="shared" ref="C25:E25" si="6">SUM(C26:C27)</f>
        <v>0</v>
      </c>
      <c r="D25" s="29">
        <f t="shared" si="6"/>
        <v>0</v>
      </c>
      <c r="E25" s="29">
        <f t="shared" si="6"/>
        <v>0</v>
      </c>
      <c r="F25" s="32">
        <f t="shared" si="2"/>
        <v>0</v>
      </c>
      <c r="G25" s="32" t="e">
        <f t="shared" si="3"/>
        <v>#DIV/0!</v>
      </c>
    </row>
    <row r="26" spans="1:7" ht="15" customHeight="1" x14ac:dyDescent="0.25">
      <c r="A26" s="30" t="s">
        <v>22</v>
      </c>
      <c r="B26" s="29">
        <v>19908.421262193908</v>
      </c>
      <c r="C26" s="29">
        <v>0</v>
      </c>
      <c r="D26" s="29">
        <v>0</v>
      </c>
      <c r="E26" s="29">
        <v>0</v>
      </c>
      <c r="F26" s="32">
        <f t="shared" si="2"/>
        <v>0</v>
      </c>
      <c r="G26" s="32" t="e">
        <f t="shared" si="3"/>
        <v>#DIV/0!</v>
      </c>
    </row>
    <row r="27" spans="1:7" ht="15" customHeight="1" x14ac:dyDescent="0.25">
      <c r="A27" s="30" t="s">
        <v>3</v>
      </c>
      <c r="B27" s="29">
        <v>145995.08925608866</v>
      </c>
      <c r="C27" s="29">
        <v>0</v>
      </c>
      <c r="D27" s="29">
        <v>0</v>
      </c>
      <c r="E27" s="29">
        <v>0</v>
      </c>
      <c r="F27" s="32">
        <f t="shared" si="2"/>
        <v>0</v>
      </c>
      <c r="G27" s="32" t="e">
        <f t="shared" si="3"/>
        <v>#DIV/0!</v>
      </c>
    </row>
    <row r="28" spans="1:7" ht="24" x14ac:dyDescent="0.25">
      <c r="A28" s="28" t="s">
        <v>109</v>
      </c>
      <c r="B28" s="29">
        <f>SUM(B29:B33)</f>
        <v>129239.87789501627</v>
      </c>
      <c r="C28" s="29">
        <f t="shared" ref="C28:E28" si="7">SUM(C29:C33)</f>
        <v>131178.04764748819</v>
      </c>
      <c r="D28" s="29">
        <f t="shared" si="7"/>
        <v>131178.04764748819</v>
      </c>
      <c r="E28" s="29">
        <f t="shared" si="7"/>
        <v>123939.97876435066</v>
      </c>
      <c r="F28" s="32">
        <f t="shared" si="2"/>
        <v>95.899176618712985</v>
      </c>
      <c r="G28" s="32">
        <f t="shared" si="3"/>
        <v>94.482255977320051</v>
      </c>
    </row>
    <row r="29" spans="1:7" ht="15" customHeight="1" x14ac:dyDescent="0.25">
      <c r="A29" s="30" t="s">
        <v>22</v>
      </c>
      <c r="B29" s="29">
        <v>13272.280841462605</v>
      </c>
      <c r="C29" s="29">
        <v>13272.280841462605</v>
      </c>
      <c r="D29" s="29">
        <v>13272.280841462605</v>
      </c>
      <c r="E29" s="29">
        <v>13272.280841462605</v>
      </c>
      <c r="F29" s="32">
        <f t="shared" si="2"/>
        <v>100</v>
      </c>
      <c r="G29" s="32">
        <f t="shared" si="3"/>
        <v>100</v>
      </c>
    </row>
    <row r="30" spans="1:7" ht="15" customHeight="1" x14ac:dyDescent="0.25">
      <c r="A30" s="30" t="s">
        <v>4</v>
      </c>
      <c r="B30" s="29">
        <v>20961.027274537126</v>
      </c>
      <c r="C30" s="29">
        <v>30168.425243878159</v>
      </c>
      <c r="D30" s="29">
        <v>30168.425243878159</v>
      </c>
      <c r="E30" s="29">
        <v>24921.19848695998</v>
      </c>
      <c r="F30" s="32">
        <f t="shared" si="2"/>
        <v>118.89302065473461</v>
      </c>
      <c r="G30" s="32">
        <f t="shared" si="3"/>
        <v>82.606892091648177</v>
      </c>
    </row>
    <row r="31" spans="1:7" ht="15" customHeight="1" x14ac:dyDescent="0.25">
      <c r="A31" s="30" t="s">
        <v>6</v>
      </c>
      <c r="B31" s="29">
        <v>34181.830247528036</v>
      </c>
      <c r="C31" s="29">
        <v>29959.519543433536</v>
      </c>
      <c r="D31" s="29">
        <v>29959.519543433536</v>
      </c>
      <c r="E31" s="29">
        <v>27968.677417214145</v>
      </c>
      <c r="F31" s="32">
        <f t="shared" si="2"/>
        <v>81.823229518954108</v>
      </c>
      <c r="G31" s="32">
        <f t="shared" si="3"/>
        <v>93.354893013777513</v>
      </c>
    </row>
    <row r="32" spans="1:7" ht="15" customHeight="1" x14ac:dyDescent="0.25">
      <c r="A32" s="30" t="s">
        <v>13</v>
      </c>
      <c r="B32" s="29">
        <v>39589.090185148314</v>
      </c>
      <c r="C32" s="29">
        <v>36542.172672373745</v>
      </c>
      <c r="D32" s="29">
        <v>36542.172672373745</v>
      </c>
      <c r="E32" s="29">
        <v>36542.172672373745</v>
      </c>
      <c r="F32" s="32">
        <f t="shared" si="2"/>
        <v>92.303643507529742</v>
      </c>
      <c r="G32" s="32">
        <f t="shared" si="3"/>
        <v>100</v>
      </c>
    </row>
    <row r="33" spans="1:7" ht="15" customHeight="1" x14ac:dyDescent="0.25">
      <c r="A33" s="30" t="s">
        <v>7</v>
      </c>
      <c r="B33" s="29">
        <v>21235.649346340168</v>
      </c>
      <c r="C33" s="29">
        <v>21235.649346340168</v>
      </c>
      <c r="D33" s="29">
        <v>21235.649346340168</v>
      </c>
      <c r="E33" s="29">
        <v>21235.649346340168</v>
      </c>
      <c r="F33" s="32">
        <f t="shared" si="2"/>
        <v>100</v>
      </c>
      <c r="G33" s="32">
        <f t="shared" si="3"/>
        <v>100</v>
      </c>
    </row>
    <row r="34" spans="1:7" ht="15" customHeight="1" x14ac:dyDescent="0.25">
      <c r="A34" s="28" t="s">
        <v>106</v>
      </c>
      <c r="B34" s="29">
        <f>B35+B41</f>
        <v>392636.12980290659</v>
      </c>
      <c r="C34" s="29">
        <f t="shared" ref="C34:E34" si="8">C35+C41</f>
        <v>1097798.1286084014</v>
      </c>
      <c r="D34" s="29">
        <f t="shared" si="8"/>
        <v>1127063.5078638264</v>
      </c>
      <c r="E34" s="29">
        <f t="shared" si="8"/>
        <v>1105258.9249452518</v>
      </c>
      <c r="F34" s="32">
        <f t="shared" si="2"/>
        <v>281.49699965208595</v>
      </c>
      <c r="G34" s="32">
        <f t="shared" si="3"/>
        <v>98.065363418615007</v>
      </c>
    </row>
    <row r="35" spans="1:7" ht="15" customHeight="1" x14ac:dyDescent="0.25">
      <c r="A35" s="28" t="s">
        <v>14</v>
      </c>
      <c r="B35" s="29">
        <f>SUM(B36:B40)</f>
        <v>371400.48045656644</v>
      </c>
      <c r="C35" s="29">
        <f t="shared" ref="C35:E35" si="9">SUM(C36:C40)</f>
        <v>354550.40148649539</v>
      </c>
      <c r="D35" s="29">
        <f t="shared" si="9"/>
        <v>383815.78074192046</v>
      </c>
      <c r="E35" s="29">
        <f t="shared" si="9"/>
        <v>362011.19782334589</v>
      </c>
      <c r="F35" s="32">
        <f t="shared" si="2"/>
        <v>97.471925016984855</v>
      </c>
      <c r="G35" s="32">
        <f t="shared" si="3"/>
        <v>94.318997807639377</v>
      </c>
    </row>
    <row r="36" spans="1:7" ht="15" customHeight="1" x14ac:dyDescent="0.25">
      <c r="A36" s="30" t="s">
        <v>4</v>
      </c>
      <c r="B36" s="29">
        <v>67756.125821222377</v>
      </c>
      <c r="C36" s="29">
        <v>71027.938151171271</v>
      </c>
      <c r="D36" s="29">
        <v>100293.31740659632</v>
      </c>
      <c r="E36" s="29">
        <v>79201.834229212283</v>
      </c>
      <c r="F36" s="32">
        <f t="shared" si="2"/>
        <v>116.89250716339646</v>
      </c>
      <c r="G36" s="32">
        <f t="shared" si="3"/>
        <v>78.970200883995446</v>
      </c>
    </row>
    <row r="37" spans="1:7" ht="15" customHeight="1" x14ac:dyDescent="0.25">
      <c r="A37" s="30" t="s">
        <v>15</v>
      </c>
      <c r="B37" s="29">
        <v>252173.23644568317</v>
      </c>
      <c r="C37" s="29">
        <v>252173.3359877895</v>
      </c>
      <c r="D37" s="29">
        <v>252173.3359877895</v>
      </c>
      <c r="E37" s="29">
        <v>251939.92036631494</v>
      </c>
      <c r="F37" s="32">
        <f t="shared" si="2"/>
        <v>99.907477858214946</v>
      </c>
      <c r="G37" s="32">
        <f t="shared" si="3"/>
        <v>99.907438421052632</v>
      </c>
    </row>
    <row r="38" spans="1:7" ht="15" customHeight="1" x14ac:dyDescent="0.25">
      <c r="A38" s="30" t="s">
        <v>7</v>
      </c>
      <c r="B38" s="29">
        <v>2652.3405667263919</v>
      </c>
      <c r="C38" s="29">
        <v>0</v>
      </c>
      <c r="D38" s="29">
        <v>0</v>
      </c>
      <c r="E38" s="29">
        <v>0</v>
      </c>
      <c r="F38" s="32">
        <f t="shared" si="2"/>
        <v>0</v>
      </c>
      <c r="G38" s="32" t="e">
        <f t="shared" si="3"/>
        <v>#DIV/0!</v>
      </c>
    </row>
    <row r="39" spans="1:7" ht="15" customHeight="1" x14ac:dyDescent="0.25">
      <c r="A39" s="30" t="s">
        <v>8</v>
      </c>
      <c r="B39" s="29">
        <v>1932.0366314951223</v>
      </c>
      <c r="C39" s="29">
        <v>16192.182626584377</v>
      </c>
      <c r="D39" s="29">
        <v>16192.182626584377</v>
      </c>
      <c r="E39" s="29">
        <v>16121.673634614108</v>
      </c>
      <c r="F39" s="32">
        <f t="shared" si="2"/>
        <v>834.43933576653876</v>
      </c>
      <c r="G39" s="32">
        <f t="shared" si="3"/>
        <v>99.564549180327873</v>
      </c>
    </row>
    <row r="40" spans="1:7" ht="15" customHeight="1" x14ac:dyDescent="0.25">
      <c r="A40" s="30" t="s">
        <v>16</v>
      </c>
      <c r="B40" s="29">
        <v>46886.740991439379</v>
      </c>
      <c r="C40" s="29">
        <v>15156.944720950294</v>
      </c>
      <c r="D40" s="29">
        <v>15156.944720950294</v>
      </c>
      <c r="E40" s="29">
        <v>14747.769593204592</v>
      </c>
      <c r="F40" s="32">
        <f t="shared" si="2"/>
        <v>31.454030033559494</v>
      </c>
      <c r="G40" s="32">
        <f t="shared" si="3"/>
        <v>97.300411558669012</v>
      </c>
    </row>
    <row r="41" spans="1:7" ht="15" customHeight="1" x14ac:dyDescent="0.25">
      <c r="A41" s="28" t="s">
        <v>17</v>
      </c>
      <c r="B41" s="29">
        <f>SUM(B42)</f>
        <v>21235.649346340168</v>
      </c>
      <c r="C41" s="29">
        <f t="shared" ref="C41:E41" si="10">SUM(C42)</f>
        <v>743247.72712190589</v>
      </c>
      <c r="D41" s="29">
        <f t="shared" si="10"/>
        <v>743247.72712190589</v>
      </c>
      <c r="E41" s="29">
        <f t="shared" si="10"/>
        <v>743247.72712190589</v>
      </c>
      <c r="F41" s="32">
        <f t="shared" si="2"/>
        <v>3500</v>
      </c>
      <c r="G41" s="32">
        <f t="shared" si="3"/>
        <v>100</v>
      </c>
    </row>
    <row r="42" spans="1:7" ht="15" customHeight="1" x14ac:dyDescent="0.25">
      <c r="A42" s="30" t="s">
        <v>15</v>
      </c>
      <c r="B42" s="29">
        <v>21235.649346340168</v>
      </c>
      <c r="C42" s="29">
        <v>743247.72712190589</v>
      </c>
      <c r="D42" s="29">
        <v>743247.72712190589</v>
      </c>
      <c r="E42" s="29">
        <v>743247.72712190589</v>
      </c>
      <c r="F42" s="32">
        <f t="shared" si="2"/>
        <v>3500</v>
      </c>
      <c r="G42" s="32">
        <f t="shared" si="3"/>
        <v>100</v>
      </c>
    </row>
    <row r="43" spans="1:7" ht="22.5" customHeight="1" x14ac:dyDescent="0.2">
      <c r="A43" s="57"/>
      <c r="B43" s="58"/>
      <c r="C43" s="58"/>
      <c r="D43" s="58"/>
    </row>
  </sheetData>
  <mergeCells count="1">
    <mergeCell ref="A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Rashodi ekonomska klasifikac</vt:lpstr>
      <vt:lpstr>Rash.ek.kl.eur</vt:lpstr>
      <vt:lpstr>Rashodi-programi-izvori-ekonoms</vt:lpstr>
      <vt:lpstr>Rash.prog.izv.ek.eur</vt:lpstr>
      <vt:lpstr>Rashodi  po izvorima</vt:lpstr>
      <vt:lpstr>Rash.izv eur</vt:lpstr>
      <vt:lpstr>Rashodi-programska-izvori</vt:lpstr>
      <vt:lpstr>Rash.prog.eur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Dolores Stankić</dc:creator>
  <cp:lastModifiedBy>Trnjina Marković</cp:lastModifiedBy>
  <cp:lastPrinted>2023-02-14T13:23:43Z</cp:lastPrinted>
  <dcterms:created xsi:type="dcterms:W3CDTF">2022-02-09T12:26:31Z</dcterms:created>
  <dcterms:modified xsi:type="dcterms:W3CDTF">2023-02-15T13:26:14Z</dcterms:modified>
</cp:coreProperties>
</file>