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.UHMP\Documents\Zavrsni 2023\Izvrsenje FP 2023\"/>
    </mc:Choice>
  </mc:AlternateContent>
  <xr:revisionPtr revIDLastSave="0" documentId="13_ncr:1_{916F71C5-C654-4A20-ADF2-59390E559E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" sheetId="19" r:id="rId1"/>
    <sheet name="1. Račun prihoda i rashoda ek. " sheetId="20" r:id="rId2"/>
    <sheet name="2. Rashodi prema izv. financira" sheetId="21" r:id="rId3"/>
    <sheet name="3. RASHODI PREMA FUNKC.KLASIF. " sheetId="22" r:id="rId4"/>
    <sheet name="4. RAČUN FINANCIRANJA" sheetId="23" r:id="rId5"/>
    <sheet name="5. RAČUN FINANC. PREMA IZVORIMA" sheetId="24" r:id="rId6"/>
    <sheet name="6. POSEBNI DIO" sheetId="25" r:id="rId7"/>
    <sheet name="Prihodi po ekonomskoj klasifik" sheetId="8" state="hidden" r:id="rId8"/>
    <sheet name="Rashodi ekonomska klasifikac" sheetId="11" state="hidden" r:id="rId9"/>
    <sheet name="Prihodi-izvori-ekonom. klasif" sheetId="10" state="hidden" r:id="rId10"/>
    <sheet name="Prihodi-Rashodi-rezultat-izvori" sheetId="6" state="hidden" r:id="rId11"/>
  </sheets>
  <calcPr calcId="181029"/>
</workbook>
</file>

<file path=xl/calcChain.xml><?xml version="1.0" encoding="utf-8"?>
<calcChain xmlns="http://schemas.openxmlformats.org/spreadsheetml/2006/main">
  <c r="D8" i="21" l="1"/>
  <c r="E8" i="21"/>
  <c r="C8" i="21"/>
  <c r="E9" i="20"/>
  <c r="E8" i="20" s="1"/>
  <c r="D8" i="20"/>
  <c r="B8" i="20"/>
  <c r="C8" i="20"/>
  <c r="C9" i="20"/>
  <c r="D9" i="20"/>
  <c r="D29" i="19"/>
  <c r="C29" i="19"/>
  <c r="D330" i="25" l="1"/>
  <c r="C330" i="25"/>
  <c r="F13" i="25"/>
  <c r="G13" i="25"/>
  <c r="F15" i="25"/>
  <c r="G15" i="25"/>
  <c r="C9" i="25"/>
  <c r="D9" i="25"/>
  <c r="B9" i="25"/>
  <c r="C24" i="21"/>
  <c r="C22" i="21"/>
  <c r="C20" i="21"/>
  <c r="C17" i="21"/>
  <c r="C14" i="21"/>
  <c r="C12" i="21"/>
  <c r="C9" i="21"/>
  <c r="C45" i="20"/>
  <c r="C41" i="20"/>
  <c r="C38" i="20"/>
  <c r="C32" i="20"/>
  <c r="C27" i="20"/>
  <c r="C24" i="20"/>
  <c r="C20" i="20"/>
  <c r="C10" i="20"/>
  <c r="D27" i="20"/>
  <c r="B109" i="20" l="1"/>
  <c r="B102" i="20"/>
  <c r="B101" i="20" s="1"/>
  <c r="B100" i="20" s="1"/>
  <c r="B85" i="20"/>
  <c r="B75" i="20"/>
  <c r="B68" i="20"/>
  <c r="B63" i="20"/>
  <c r="B59" i="20"/>
  <c r="B57" i="20"/>
  <c r="B53" i="20"/>
  <c r="B43" i="20"/>
  <c r="B42" i="20" s="1"/>
  <c r="B41" i="20" s="1"/>
  <c r="B39" i="20"/>
  <c r="B38" i="20" s="1"/>
  <c r="B36" i="20"/>
  <c r="B33" i="20"/>
  <c r="B30" i="20"/>
  <c r="B28" i="20"/>
  <c r="B27" i="20" s="1"/>
  <c r="B25" i="20"/>
  <c r="B24" i="20" s="1"/>
  <c r="B21" i="20"/>
  <c r="B20" i="20" s="1"/>
  <c r="B18" i="20"/>
  <c r="B16" i="20"/>
  <c r="B13" i="20"/>
  <c r="B11" i="20"/>
  <c r="B10" i="20" l="1"/>
  <c r="B62" i="20"/>
  <c r="B32" i="20"/>
  <c r="B9" i="20"/>
  <c r="B52" i="20"/>
  <c r="B51" i="20" s="1"/>
  <c r="E244" i="25"/>
  <c r="E240" i="25"/>
  <c r="E234" i="25"/>
  <c r="G234" i="25" s="1"/>
  <c r="E96" i="20"/>
  <c r="F96" i="20" s="1"/>
  <c r="E94" i="20"/>
  <c r="F94" i="20" s="1"/>
  <c r="C52" i="20"/>
  <c r="D52" i="20"/>
  <c r="E53" i="20"/>
  <c r="E57" i="20"/>
  <c r="F57" i="20" s="1"/>
  <c r="E59" i="20"/>
  <c r="G59" i="20" s="1"/>
  <c r="C62" i="20"/>
  <c r="D62" i="20"/>
  <c r="E63" i="20"/>
  <c r="F63" i="20"/>
  <c r="G63" i="20"/>
  <c r="E68" i="20"/>
  <c r="F68" i="20" s="1"/>
  <c r="E75" i="20"/>
  <c r="G75" i="20" s="1"/>
  <c r="E85" i="20"/>
  <c r="G85" i="20" s="1"/>
  <c r="C101" i="20"/>
  <c r="C100" i="20" s="1"/>
  <c r="E102" i="20"/>
  <c r="F102" i="20" s="1"/>
  <c r="D101" i="20"/>
  <c r="D100" i="20" s="1"/>
  <c r="E109" i="20"/>
  <c r="E101" i="20" s="1"/>
  <c r="F109" i="20"/>
  <c r="D45" i="20"/>
  <c r="E45" i="20"/>
  <c r="B45" i="20"/>
  <c r="C21" i="19"/>
  <c r="D21" i="19"/>
  <c r="E21" i="19"/>
  <c r="B21" i="19"/>
  <c r="F10" i="25"/>
  <c r="G10" i="25"/>
  <c r="F11" i="25"/>
  <c r="G11" i="25"/>
  <c r="F12" i="25"/>
  <c r="G12" i="25"/>
  <c r="F16" i="25"/>
  <c r="G16" i="25"/>
  <c r="F17" i="25"/>
  <c r="G17" i="25"/>
  <c r="G25" i="25"/>
  <c r="F159" i="25"/>
  <c r="G159" i="25"/>
  <c r="F181" i="25"/>
  <c r="G181" i="25"/>
  <c r="F182" i="25"/>
  <c r="G182" i="25"/>
  <c r="F183" i="25"/>
  <c r="G183" i="25"/>
  <c r="F187" i="25"/>
  <c r="G187" i="25"/>
  <c r="F224" i="25"/>
  <c r="G224" i="25"/>
  <c r="F225" i="25"/>
  <c r="G225" i="25"/>
  <c r="F226" i="25"/>
  <c r="G226" i="25"/>
  <c r="F230" i="25"/>
  <c r="G230" i="25"/>
  <c r="F232" i="25"/>
  <c r="G232" i="25"/>
  <c r="F233" i="25"/>
  <c r="G233" i="25"/>
  <c r="F238" i="25"/>
  <c r="G238" i="25"/>
  <c r="F239" i="25"/>
  <c r="G239" i="25"/>
  <c r="F240" i="25"/>
  <c r="G240" i="25"/>
  <c r="F244" i="25"/>
  <c r="G244" i="25"/>
  <c r="G279" i="25"/>
  <c r="E9" i="25"/>
  <c r="F18" i="25"/>
  <c r="F14" i="25"/>
  <c r="D327" i="25"/>
  <c r="D326" i="25" s="1"/>
  <c r="E328" i="25"/>
  <c r="E327" i="25" s="1"/>
  <c r="E326" i="25" s="1"/>
  <c r="C327" i="25"/>
  <c r="C326" i="25" s="1"/>
  <c r="C324" i="25"/>
  <c r="D324" i="25"/>
  <c r="E324" i="25"/>
  <c r="B324" i="25"/>
  <c r="E322" i="25"/>
  <c r="B322" i="25"/>
  <c r="C316" i="25"/>
  <c r="C315" i="25" s="1"/>
  <c r="D316" i="25"/>
  <c r="D315" i="25" s="1"/>
  <c r="E317" i="25"/>
  <c r="E316" i="25" s="1"/>
  <c r="E315" i="25" s="1"/>
  <c r="B317" i="25"/>
  <c r="B316" i="25" s="1"/>
  <c r="B315" i="25" s="1"/>
  <c r="C312" i="25"/>
  <c r="C311" i="25" s="1"/>
  <c r="D312" i="25"/>
  <c r="D311" i="25" s="1"/>
  <c r="E313" i="25"/>
  <c r="E312" i="25" s="1"/>
  <c r="E311" i="25" s="1"/>
  <c r="B313" i="25"/>
  <c r="B312" i="25" s="1"/>
  <c r="B311" i="25" s="1"/>
  <c r="E304" i="25"/>
  <c r="B304" i="25"/>
  <c r="C297" i="25"/>
  <c r="C296" i="25" s="1"/>
  <c r="E298" i="25"/>
  <c r="B298" i="25"/>
  <c r="E289" i="25"/>
  <c r="B289" i="25"/>
  <c r="C287" i="25"/>
  <c r="D287" i="25"/>
  <c r="E287" i="25"/>
  <c r="B287" i="25"/>
  <c r="E281" i="25"/>
  <c r="B281" i="25"/>
  <c r="E277" i="25"/>
  <c r="E275" i="25"/>
  <c r="B277" i="25"/>
  <c r="B275" i="25"/>
  <c r="E267" i="25"/>
  <c r="B267" i="25"/>
  <c r="E263" i="25"/>
  <c r="B263" i="25"/>
  <c r="E255" i="25"/>
  <c r="B255" i="25"/>
  <c r="E251" i="25"/>
  <c r="B251" i="25"/>
  <c r="E219" i="25"/>
  <c r="B219" i="25"/>
  <c r="E215" i="25"/>
  <c r="B215" i="25"/>
  <c r="E210" i="25"/>
  <c r="B210" i="25"/>
  <c r="E207" i="25"/>
  <c r="B207" i="25"/>
  <c r="C202" i="25"/>
  <c r="C201" i="25" s="1"/>
  <c r="D202" i="25"/>
  <c r="D201" i="25" s="1"/>
  <c r="E203" i="25"/>
  <c r="E202" i="25" s="1"/>
  <c r="E201" i="25" s="1"/>
  <c r="B203" i="25"/>
  <c r="B202" i="25" s="1"/>
  <c r="B201" i="25" s="1"/>
  <c r="C198" i="25"/>
  <c r="C197" i="25" s="1"/>
  <c r="D198" i="25"/>
  <c r="D197" i="25" s="1"/>
  <c r="E199" i="25"/>
  <c r="E198" i="25" s="1"/>
  <c r="E197" i="25" s="1"/>
  <c r="B199" i="25"/>
  <c r="B198" i="25" s="1"/>
  <c r="B197" i="25" s="1"/>
  <c r="E174" i="25"/>
  <c r="B174" i="25"/>
  <c r="E170" i="25"/>
  <c r="G170" i="25" s="1"/>
  <c r="B170" i="25"/>
  <c r="E160" i="25"/>
  <c r="B160" i="25"/>
  <c r="E156" i="25"/>
  <c r="B156" i="25"/>
  <c r="C152" i="25"/>
  <c r="D152" i="25"/>
  <c r="E152" i="25"/>
  <c r="G152" i="25" s="1"/>
  <c r="B152" i="25"/>
  <c r="E148" i="25"/>
  <c r="B148" i="25"/>
  <c r="E144" i="25"/>
  <c r="B144" i="25"/>
  <c r="E139" i="25"/>
  <c r="B139" i="25"/>
  <c r="E134" i="25"/>
  <c r="B134" i="25"/>
  <c r="E128" i="25"/>
  <c r="B128" i="25"/>
  <c r="E103" i="25"/>
  <c r="B103" i="25"/>
  <c r="E97" i="25"/>
  <c r="B97" i="25"/>
  <c r="C90" i="25"/>
  <c r="C89" i="25" s="1"/>
  <c r="D90" i="25"/>
  <c r="D89" i="25" s="1"/>
  <c r="E91" i="25"/>
  <c r="E90" i="25" s="1"/>
  <c r="E89" i="25" s="1"/>
  <c r="B91" i="25"/>
  <c r="B90" i="25" s="1"/>
  <c r="B89" i="25" s="1"/>
  <c r="E86" i="25"/>
  <c r="G86" i="25" s="1"/>
  <c r="B86" i="25"/>
  <c r="E59" i="25"/>
  <c r="B59" i="25"/>
  <c r="E53" i="25"/>
  <c r="B53" i="25"/>
  <c r="E43" i="25"/>
  <c r="B43" i="25"/>
  <c r="C38" i="25"/>
  <c r="C37" i="25" s="1"/>
  <c r="E39" i="25"/>
  <c r="B39" i="25"/>
  <c r="C30" i="25"/>
  <c r="D30" i="25"/>
  <c r="E30" i="25"/>
  <c r="B30" i="25"/>
  <c r="C26" i="25"/>
  <c r="D26" i="25"/>
  <c r="E26" i="25"/>
  <c r="B26" i="25"/>
  <c r="G11" i="23"/>
  <c r="G13" i="23"/>
  <c r="D12" i="23"/>
  <c r="D11" i="23" s="1"/>
  <c r="D10" i="23" s="1"/>
  <c r="D14" i="23" s="1"/>
  <c r="E12" i="23"/>
  <c r="E11" i="23" s="1"/>
  <c r="E10" i="23" s="1"/>
  <c r="E14" i="23" s="1"/>
  <c r="C12" i="23"/>
  <c r="C11" i="23" s="1"/>
  <c r="C10" i="23" s="1"/>
  <c r="C14" i="23" s="1"/>
  <c r="F11" i="22"/>
  <c r="G11" i="22"/>
  <c r="C10" i="22"/>
  <c r="C9" i="22" s="1"/>
  <c r="D10" i="22"/>
  <c r="D9" i="22" s="1"/>
  <c r="E10" i="22"/>
  <c r="E9" i="22" s="1"/>
  <c r="B10" i="22"/>
  <c r="B9" i="22" s="1"/>
  <c r="C36" i="21"/>
  <c r="D36" i="21"/>
  <c r="E36" i="21"/>
  <c r="G36" i="21" s="1"/>
  <c r="B36" i="21"/>
  <c r="F28" i="21"/>
  <c r="G28" i="21"/>
  <c r="F29" i="21"/>
  <c r="G29" i="21"/>
  <c r="F30" i="21"/>
  <c r="G30" i="21"/>
  <c r="F31" i="21"/>
  <c r="G31" i="21"/>
  <c r="F32" i="21"/>
  <c r="G32" i="21"/>
  <c r="F34" i="21"/>
  <c r="G34" i="21"/>
  <c r="F35" i="21"/>
  <c r="G35" i="21"/>
  <c r="F37" i="21"/>
  <c r="G37" i="21"/>
  <c r="F38" i="21"/>
  <c r="G38" i="21"/>
  <c r="F39" i="21"/>
  <c r="F40" i="21"/>
  <c r="G40" i="21"/>
  <c r="F42" i="21"/>
  <c r="G42" i="21"/>
  <c r="F43" i="21"/>
  <c r="G43" i="21"/>
  <c r="F44" i="21"/>
  <c r="G44" i="21"/>
  <c r="C43" i="21"/>
  <c r="D43" i="21"/>
  <c r="E43" i="21"/>
  <c r="B43" i="21"/>
  <c r="C41" i="21"/>
  <c r="D41" i="21"/>
  <c r="E41" i="21"/>
  <c r="B41" i="21"/>
  <c r="C39" i="21"/>
  <c r="D39" i="21"/>
  <c r="E39" i="21"/>
  <c r="G39" i="21" s="1"/>
  <c r="B39" i="21"/>
  <c r="C33" i="21"/>
  <c r="D33" i="21"/>
  <c r="E33" i="21"/>
  <c r="G33" i="21" s="1"/>
  <c r="B33" i="21"/>
  <c r="C30" i="21"/>
  <c r="D30" i="21"/>
  <c r="E30" i="21"/>
  <c r="B30" i="21"/>
  <c r="C27" i="21"/>
  <c r="D27" i="21"/>
  <c r="E27" i="21"/>
  <c r="G27" i="21" s="1"/>
  <c r="B27" i="21"/>
  <c r="F9" i="21"/>
  <c r="F10" i="21"/>
  <c r="G10" i="21"/>
  <c r="F11" i="21"/>
  <c r="G11" i="21"/>
  <c r="F13" i="21"/>
  <c r="G13" i="21"/>
  <c r="F15" i="21"/>
  <c r="G15" i="21"/>
  <c r="F16" i="21"/>
  <c r="G16" i="21"/>
  <c r="F18" i="21"/>
  <c r="G18" i="21"/>
  <c r="F19" i="21"/>
  <c r="G19" i="21"/>
  <c r="F20" i="21"/>
  <c r="G20" i="21"/>
  <c r="F21" i="21"/>
  <c r="G21" i="21"/>
  <c r="F22" i="21"/>
  <c r="F23" i="21"/>
  <c r="G23" i="21"/>
  <c r="F25" i="21"/>
  <c r="G25" i="21"/>
  <c r="D24" i="21"/>
  <c r="E24" i="21"/>
  <c r="F24" i="21" s="1"/>
  <c r="B24" i="21"/>
  <c r="D22" i="21"/>
  <c r="E22" i="21"/>
  <c r="G22" i="21" s="1"/>
  <c r="B22" i="21"/>
  <c r="D20" i="21"/>
  <c r="E20" i="21"/>
  <c r="B20" i="21"/>
  <c r="D17" i="21"/>
  <c r="G17" i="21" s="1"/>
  <c r="E17" i="21"/>
  <c r="F17" i="21" s="1"/>
  <c r="B17" i="21"/>
  <c r="D14" i="21"/>
  <c r="E14" i="21"/>
  <c r="G14" i="21" s="1"/>
  <c r="B14" i="21"/>
  <c r="D12" i="21"/>
  <c r="E12" i="21"/>
  <c r="F12" i="21" s="1"/>
  <c r="B12" i="21"/>
  <c r="D9" i="21"/>
  <c r="E9" i="21"/>
  <c r="B9" i="21"/>
  <c r="G25" i="20"/>
  <c r="G39" i="20"/>
  <c r="G42" i="20"/>
  <c r="G43" i="20"/>
  <c r="D41" i="20"/>
  <c r="E41" i="20"/>
  <c r="F43" i="20"/>
  <c r="D38" i="20"/>
  <c r="E38" i="20"/>
  <c r="E36" i="20"/>
  <c r="F36" i="20" s="1"/>
  <c r="E33" i="20"/>
  <c r="E30" i="20"/>
  <c r="G30" i="20" s="1"/>
  <c r="E28" i="20"/>
  <c r="E27" i="20" s="1"/>
  <c r="D24" i="20"/>
  <c r="E24" i="20"/>
  <c r="D20" i="20"/>
  <c r="E21" i="20"/>
  <c r="E20" i="20" s="1"/>
  <c r="E13" i="20"/>
  <c r="G18" i="20"/>
  <c r="E16" i="20"/>
  <c r="E11" i="20"/>
  <c r="F11" i="20" s="1"/>
  <c r="G10" i="22" l="1"/>
  <c r="F41" i="21"/>
  <c r="G9" i="22"/>
  <c r="F9" i="22"/>
  <c r="F33" i="21"/>
  <c r="F27" i="21"/>
  <c r="G12" i="23"/>
  <c r="F14" i="21"/>
  <c r="F10" i="22"/>
  <c r="G12" i="21"/>
  <c r="G24" i="21"/>
  <c r="G41" i="21"/>
  <c r="C26" i="21"/>
  <c r="G10" i="23"/>
  <c r="F160" i="25"/>
  <c r="F139" i="25"/>
  <c r="F59" i="25"/>
  <c r="F43" i="25"/>
  <c r="F97" i="25"/>
  <c r="F148" i="25"/>
  <c r="F210" i="25"/>
  <c r="F234" i="25"/>
  <c r="G26" i="25"/>
  <c r="F134" i="25"/>
  <c r="F201" i="25"/>
  <c r="F251" i="25"/>
  <c r="F39" i="25"/>
  <c r="F103" i="25"/>
  <c r="F197" i="25"/>
  <c r="F215" i="25"/>
  <c r="G9" i="21"/>
  <c r="E52" i="20"/>
  <c r="F52" i="20" s="1"/>
  <c r="G96" i="20"/>
  <c r="G53" i="20"/>
  <c r="F53" i="20"/>
  <c r="E62" i="20"/>
  <c r="G94" i="20"/>
  <c r="F59" i="20"/>
  <c r="F85" i="20"/>
  <c r="G57" i="20"/>
  <c r="G109" i="20"/>
  <c r="F75" i="20"/>
  <c r="D38" i="25"/>
  <c r="G128" i="25"/>
  <c r="F30" i="25"/>
  <c r="F144" i="25"/>
  <c r="F156" i="25"/>
  <c r="F174" i="25"/>
  <c r="F207" i="25"/>
  <c r="F53" i="25"/>
  <c r="F89" i="25"/>
  <c r="G21" i="25"/>
  <c r="F255" i="25"/>
  <c r="F287" i="25"/>
  <c r="F304" i="25"/>
  <c r="F322" i="25"/>
  <c r="F275" i="25"/>
  <c r="F170" i="25"/>
  <c r="F267" i="25"/>
  <c r="F281" i="25"/>
  <c r="F298" i="25"/>
  <c r="F19" i="25"/>
  <c r="F86" i="25"/>
  <c r="F9" i="25"/>
  <c r="F128" i="25"/>
  <c r="F20" i="25"/>
  <c r="E214" i="25"/>
  <c r="E213" i="25" s="1"/>
  <c r="F263" i="25"/>
  <c r="F277" i="25"/>
  <c r="F289" i="25"/>
  <c r="F311" i="25"/>
  <c r="F324" i="25"/>
  <c r="F26" i="25"/>
  <c r="C262" i="25"/>
  <c r="C261" i="25" s="1"/>
  <c r="F152" i="25"/>
  <c r="G134" i="25"/>
  <c r="F315" i="25"/>
  <c r="G326" i="25"/>
  <c r="F326" i="25"/>
  <c r="G313" i="25"/>
  <c r="G289" i="25"/>
  <c r="G277" i="25"/>
  <c r="G199" i="25"/>
  <c r="G139" i="25"/>
  <c r="G103" i="25"/>
  <c r="G97" i="25"/>
  <c r="G91" i="25"/>
  <c r="G43" i="25"/>
  <c r="G20" i="25"/>
  <c r="F313" i="25"/>
  <c r="F199" i="25"/>
  <c r="F91" i="25"/>
  <c r="G324" i="25"/>
  <c r="G312" i="25"/>
  <c r="G210" i="25"/>
  <c r="G198" i="25"/>
  <c r="G174" i="25"/>
  <c r="G156" i="25"/>
  <c r="G144" i="25"/>
  <c r="G90" i="25"/>
  <c r="G30" i="25"/>
  <c r="F312" i="25"/>
  <c r="F198" i="25"/>
  <c r="F90" i="25"/>
  <c r="G317" i="25"/>
  <c r="G311" i="25"/>
  <c r="G287" i="25"/>
  <c r="G281" i="25"/>
  <c r="G275" i="25"/>
  <c r="G263" i="25"/>
  <c r="G251" i="25"/>
  <c r="G215" i="25"/>
  <c r="G203" i="25"/>
  <c r="G197" i="25"/>
  <c r="G89" i="25"/>
  <c r="G59" i="25"/>
  <c r="G53" i="25"/>
  <c r="G19" i="25"/>
  <c r="F317" i="25"/>
  <c r="F203" i="25"/>
  <c r="G328" i="25"/>
  <c r="G322" i="25"/>
  <c r="G316" i="25"/>
  <c r="G304" i="25"/>
  <c r="G298" i="25"/>
  <c r="G202" i="25"/>
  <c r="G160" i="25"/>
  <c r="G148" i="25"/>
  <c r="F328" i="25"/>
  <c r="F316" i="25"/>
  <c r="F202" i="25"/>
  <c r="G327" i="25"/>
  <c r="G315" i="25"/>
  <c r="G267" i="25"/>
  <c r="G255" i="25"/>
  <c r="G219" i="25"/>
  <c r="G207" i="25"/>
  <c r="G201" i="25"/>
  <c r="G39" i="25"/>
  <c r="G18" i="25"/>
  <c r="G14" i="25"/>
  <c r="F327" i="25"/>
  <c r="F219" i="25"/>
  <c r="G9" i="25"/>
  <c r="E93" i="20"/>
  <c r="F93" i="20" s="1"/>
  <c r="G93" i="20"/>
  <c r="F62" i="20"/>
  <c r="G62" i="20"/>
  <c r="E100" i="20"/>
  <c r="G101" i="20"/>
  <c r="F101" i="20"/>
  <c r="D51" i="20"/>
  <c r="D50" i="20" s="1"/>
  <c r="C51" i="20"/>
  <c r="C50" i="20" s="1"/>
  <c r="B50" i="20"/>
  <c r="G102" i="20"/>
  <c r="G68" i="20"/>
  <c r="G45" i="20"/>
  <c r="F27" i="20"/>
  <c r="G36" i="20"/>
  <c r="F16" i="20"/>
  <c r="F38" i="20"/>
  <c r="F20" i="20"/>
  <c r="G13" i="20"/>
  <c r="F24" i="20"/>
  <c r="F13" i="20"/>
  <c r="F33" i="20"/>
  <c r="F18" i="20"/>
  <c r="F25" i="20"/>
  <c r="G24" i="20"/>
  <c r="F21" i="25"/>
  <c r="E155" i="25"/>
  <c r="E206" i="25"/>
  <c r="B38" i="25"/>
  <c r="B37" i="25" s="1"/>
  <c r="C321" i="25"/>
  <c r="C320" i="25" s="1"/>
  <c r="C96" i="25"/>
  <c r="C95" i="25" s="1"/>
  <c r="D155" i="25"/>
  <c r="D154" i="25" s="1"/>
  <c r="C155" i="25"/>
  <c r="C154" i="25" s="1"/>
  <c r="C52" i="25"/>
  <c r="C51" i="25" s="1"/>
  <c r="D169" i="25"/>
  <c r="D168" i="25" s="1"/>
  <c r="D167" i="25" s="1"/>
  <c r="D250" i="25"/>
  <c r="D249" i="25" s="1"/>
  <c r="E38" i="25"/>
  <c r="B25" i="25"/>
  <c r="F25" i="25" s="1"/>
  <c r="B250" i="25"/>
  <c r="B249" i="25" s="1"/>
  <c r="C250" i="25"/>
  <c r="C249" i="25" s="1"/>
  <c r="E169" i="25"/>
  <c r="C169" i="25"/>
  <c r="C168" i="25" s="1"/>
  <c r="C167" i="25" s="1"/>
  <c r="B206" i="25"/>
  <c r="C280" i="25"/>
  <c r="B262" i="25"/>
  <c r="B261" i="25" s="1"/>
  <c r="D52" i="25"/>
  <c r="D51" i="25" s="1"/>
  <c r="E133" i="25"/>
  <c r="D262" i="25"/>
  <c r="D261" i="25" s="1"/>
  <c r="C133" i="25"/>
  <c r="C132" i="25" s="1"/>
  <c r="C274" i="25"/>
  <c r="C206" i="25"/>
  <c r="E280" i="25"/>
  <c r="C147" i="25"/>
  <c r="B321" i="25"/>
  <c r="B320" i="25" s="1"/>
  <c r="E52" i="25"/>
  <c r="C214" i="25"/>
  <c r="C213" i="25" s="1"/>
  <c r="E321" i="25"/>
  <c r="D321" i="25"/>
  <c r="D320" i="25" s="1"/>
  <c r="E297" i="25"/>
  <c r="D297" i="25"/>
  <c r="D296" i="25" s="1"/>
  <c r="B297" i="25"/>
  <c r="B296" i="25" s="1"/>
  <c r="D280" i="25"/>
  <c r="B280" i="25"/>
  <c r="B279" i="25" s="1"/>
  <c r="F279" i="25" s="1"/>
  <c r="E274" i="25"/>
  <c r="D274" i="25"/>
  <c r="B274" i="25"/>
  <c r="E262" i="25"/>
  <c r="E250" i="25"/>
  <c r="D214" i="25"/>
  <c r="D213" i="25" s="1"/>
  <c r="B214" i="25"/>
  <c r="D206" i="25"/>
  <c r="E196" i="25"/>
  <c r="C196" i="25"/>
  <c r="B196" i="25"/>
  <c r="D196" i="25"/>
  <c r="B169" i="25"/>
  <c r="B168" i="25" s="1"/>
  <c r="B167" i="25" s="1"/>
  <c r="B155" i="25"/>
  <c r="B154" i="25" s="1"/>
  <c r="E147" i="25"/>
  <c r="D147" i="25"/>
  <c r="B147" i="25"/>
  <c r="D133" i="25"/>
  <c r="D132" i="25" s="1"/>
  <c r="B133" i="25"/>
  <c r="B132" i="25" s="1"/>
  <c r="E96" i="25"/>
  <c r="D96" i="25"/>
  <c r="D95" i="25" s="1"/>
  <c r="B96" i="25"/>
  <c r="B95" i="25" s="1"/>
  <c r="B52" i="25"/>
  <c r="B51" i="25" s="1"/>
  <c r="D37" i="25"/>
  <c r="F36" i="21"/>
  <c r="D26" i="21"/>
  <c r="E26" i="21"/>
  <c r="B26" i="21"/>
  <c r="B8" i="21"/>
  <c r="G38" i="20"/>
  <c r="G20" i="20"/>
  <c r="F30" i="20"/>
  <c r="G41" i="20"/>
  <c r="G11" i="20"/>
  <c r="G28" i="20"/>
  <c r="G16" i="20"/>
  <c r="F28" i="20"/>
  <c r="G33" i="20"/>
  <c r="G27" i="20"/>
  <c r="G21" i="20"/>
  <c r="F39" i="20"/>
  <c r="F21" i="20"/>
  <c r="F42" i="20"/>
  <c r="E32" i="20"/>
  <c r="D32" i="20"/>
  <c r="E10" i="20"/>
  <c r="D10" i="20"/>
  <c r="F8" i="21" l="1"/>
  <c r="D273" i="25"/>
  <c r="G273" i="25" s="1"/>
  <c r="G52" i="20"/>
  <c r="G8" i="21"/>
  <c r="C273" i="25"/>
  <c r="E51" i="20"/>
  <c r="F214" i="25"/>
  <c r="E205" i="25"/>
  <c r="G213" i="25"/>
  <c r="C248" i="25"/>
  <c r="B248" i="25"/>
  <c r="F262" i="25"/>
  <c r="G262" i="25"/>
  <c r="F280" i="25"/>
  <c r="G280" i="25"/>
  <c r="G206" i="25"/>
  <c r="F206" i="25"/>
  <c r="F274" i="25"/>
  <c r="G274" i="25"/>
  <c r="E154" i="25"/>
  <c r="E146" i="25" s="1"/>
  <c r="F155" i="25"/>
  <c r="G155" i="25"/>
  <c r="F147" i="25"/>
  <c r="G147" i="25"/>
  <c r="F169" i="25"/>
  <c r="G169" i="25"/>
  <c r="E37" i="25"/>
  <c r="G38" i="25"/>
  <c r="F38" i="25"/>
  <c r="F196" i="25"/>
  <c r="G196" i="25"/>
  <c r="F96" i="25"/>
  <c r="G96" i="25"/>
  <c r="F321" i="25"/>
  <c r="G321" i="25"/>
  <c r="F250" i="25"/>
  <c r="G250" i="25"/>
  <c r="F52" i="25"/>
  <c r="G52" i="25"/>
  <c r="F297" i="25"/>
  <c r="G297" i="25"/>
  <c r="F133" i="25"/>
  <c r="G133" i="25"/>
  <c r="G214" i="25"/>
  <c r="E50" i="20"/>
  <c r="G51" i="20"/>
  <c r="F51" i="20"/>
  <c r="F100" i="20"/>
  <c r="G100" i="20"/>
  <c r="C24" i="25"/>
  <c r="D248" i="25"/>
  <c r="D146" i="25"/>
  <c r="C146" i="25"/>
  <c r="C205" i="25"/>
  <c r="E320" i="25"/>
  <c r="E132" i="25"/>
  <c r="E249" i="25"/>
  <c r="E51" i="25"/>
  <c r="B273" i="25"/>
  <c r="F273" i="25" s="1"/>
  <c r="B24" i="25"/>
  <c r="E168" i="25"/>
  <c r="E296" i="25"/>
  <c r="E95" i="25"/>
  <c r="E261" i="25"/>
  <c r="D205" i="25"/>
  <c r="B213" i="25"/>
  <c r="F213" i="25" s="1"/>
  <c r="D24" i="25"/>
  <c r="D23" i="25" s="1"/>
  <c r="D22" i="25" s="1"/>
  <c r="B146" i="25"/>
  <c r="F26" i="21"/>
  <c r="G26" i="21"/>
  <c r="F32" i="20"/>
  <c r="G32" i="20"/>
  <c r="F10" i="20"/>
  <c r="G10" i="20"/>
  <c r="F9" i="19"/>
  <c r="G9" i="19"/>
  <c r="F11" i="19"/>
  <c r="G11" i="19"/>
  <c r="F12" i="19"/>
  <c r="G12" i="19"/>
  <c r="D13" i="19"/>
  <c r="D10" i="19"/>
  <c r="C13" i="19"/>
  <c r="E13" i="19"/>
  <c r="B13" i="19"/>
  <c r="G205" i="25" l="1"/>
  <c r="C23" i="25"/>
  <c r="C22" i="25" s="1"/>
  <c r="G146" i="25"/>
  <c r="F146" i="25"/>
  <c r="G320" i="25"/>
  <c r="F320" i="25"/>
  <c r="F95" i="25"/>
  <c r="G95" i="25"/>
  <c r="F37" i="25"/>
  <c r="G37" i="25"/>
  <c r="F154" i="25"/>
  <c r="G154" i="25"/>
  <c r="F261" i="25"/>
  <c r="G261" i="25"/>
  <c r="G296" i="25"/>
  <c r="F296" i="25"/>
  <c r="F168" i="25"/>
  <c r="G168" i="25"/>
  <c r="F249" i="25"/>
  <c r="G249" i="25"/>
  <c r="F132" i="25"/>
  <c r="G132" i="25"/>
  <c r="F51" i="25"/>
  <c r="G51" i="25"/>
  <c r="F50" i="20"/>
  <c r="G50" i="20"/>
  <c r="F41" i="20"/>
  <c r="F45" i="20"/>
  <c r="F8" i="20"/>
  <c r="F13" i="19"/>
  <c r="D14" i="19"/>
  <c r="D32" i="19" s="1"/>
  <c r="E167" i="25"/>
  <c r="E24" i="25"/>
  <c r="B205" i="25"/>
  <c r="F205" i="25" s="1"/>
  <c r="E248" i="25"/>
  <c r="G8" i="20"/>
  <c r="F9" i="20"/>
  <c r="G9" i="20"/>
  <c r="G13" i="19"/>
  <c r="C10" i="19"/>
  <c r="C14" i="19" s="1"/>
  <c r="C32" i="19" s="1"/>
  <c r="E10" i="19"/>
  <c r="B10" i="19"/>
  <c r="B14" i="19" s="1"/>
  <c r="B32" i="19" s="1"/>
  <c r="G248" i="25" l="1"/>
  <c r="F248" i="25"/>
  <c r="F24" i="25"/>
  <c r="G24" i="25"/>
  <c r="F167" i="25"/>
  <c r="G167" i="25"/>
  <c r="E23" i="25"/>
  <c r="B23" i="25"/>
  <c r="B22" i="25" s="1"/>
  <c r="E14" i="19"/>
  <c r="E32" i="19" s="1"/>
  <c r="F10" i="19"/>
  <c r="G10" i="19"/>
  <c r="F23" i="25" l="1"/>
  <c r="G23" i="25"/>
  <c r="E22" i="25"/>
  <c r="F14" i="19"/>
  <c r="G14" i="19"/>
  <c r="F22" i="25" l="1"/>
  <c r="G22" i="25"/>
  <c r="C63" i="11" l="1"/>
  <c r="C56" i="11"/>
  <c r="C55" i="11" s="1"/>
  <c r="C51" i="11"/>
  <c r="C50" i="11" s="1"/>
  <c r="C42" i="11"/>
  <c r="C19" i="11" s="1"/>
  <c r="C32" i="11"/>
  <c r="C25" i="11"/>
  <c r="C20" i="11"/>
  <c r="C16" i="11"/>
  <c r="C14" i="11"/>
  <c r="C10" i="11"/>
  <c r="C8" i="11" s="1"/>
  <c r="C44" i="8"/>
  <c r="C43" i="8" s="1"/>
  <c r="C40" i="8"/>
  <c r="C39" i="8" s="1"/>
  <c r="C37" i="8"/>
  <c r="C36" i="8" s="1"/>
  <c r="C34" i="8"/>
  <c r="C30" i="8" s="1"/>
  <c r="C31" i="8"/>
  <c r="C28" i="8"/>
  <c r="C26" i="8"/>
  <c r="C25" i="8" s="1"/>
  <c r="C23" i="8"/>
  <c r="C22" i="8"/>
  <c r="C19" i="8"/>
  <c r="C18" i="8" s="1"/>
  <c r="C16" i="8"/>
  <c r="C14" i="8"/>
  <c r="C12" i="8"/>
  <c r="C10" i="8"/>
  <c r="C9" i="8" l="1"/>
  <c r="C9" i="11"/>
  <c r="C8" i="8"/>
  <c r="C47" i="8" s="1"/>
  <c r="G54" i="11" l="1"/>
  <c r="F11" i="11"/>
  <c r="G11" i="11"/>
  <c r="F12" i="11"/>
  <c r="G12" i="11"/>
  <c r="F13" i="11"/>
  <c r="G13" i="11"/>
  <c r="F15" i="11"/>
  <c r="G15" i="11"/>
  <c r="F17" i="11"/>
  <c r="G17" i="11"/>
  <c r="F18" i="11"/>
  <c r="G18" i="11"/>
  <c r="F21" i="11"/>
  <c r="G21" i="11"/>
  <c r="F22" i="11"/>
  <c r="G22" i="11"/>
  <c r="F23" i="11"/>
  <c r="G23" i="11"/>
  <c r="F24" i="11"/>
  <c r="G24" i="11"/>
  <c r="F26" i="11"/>
  <c r="G26" i="11"/>
  <c r="F27" i="11"/>
  <c r="G27" i="11"/>
  <c r="F28" i="11"/>
  <c r="G28" i="11"/>
  <c r="F29" i="11"/>
  <c r="G29" i="11"/>
  <c r="F30" i="11"/>
  <c r="G30" i="11"/>
  <c r="F31" i="11"/>
  <c r="G31" i="11"/>
  <c r="F33" i="11"/>
  <c r="G33" i="11"/>
  <c r="F34" i="11"/>
  <c r="G34" i="11"/>
  <c r="F35" i="11"/>
  <c r="G35" i="11"/>
  <c r="F36" i="11"/>
  <c r="G36" i="11"/>
  <c r="F37" i="11"/>
  <c r="G37" i="11"/>
  <c r="F38" i="11"/>
  <c r="G38" i="11"/>
  <c r="F39" i="11"/>
  <c r="G39" i="11"/>
  <c r="F40" i="11"/>
  <c r="G40" i="11"/>
  <c r="F41" i="11"/>
  <c r="G41" i="11"/>
  <c r="F43" i="11"/>
  <c r="G43" i="11"/>
  <c r="F44" i="11"/>
  <c r="G44" i="11"/>
  <c r="F45" i="11"/>
  <c r="G45" i="11"/>
  <c r="F46" i="11"/>
  <c r="G46" i="11"/>
  <c r="F47" i="11"/>
  <c r="G47" i="11"/>
  <c r="F48" i="11"/>
  <c r="G48" i="11"/>
  <c r="F49" i="11"/>
  <c r="G49" i="11"/>
  <c r="F52" i="11"/>
  <c r="G52" i="11"/>
  <c r="F53" i="11"/>
  <c r="F54" i="11"/>
  <c r="F57" i="11"/>
  <c r="G57" i="11"/>
  <c r="F58" i="11"/>
  <c r="G58" i="11"/>
  <c r="F59" i="11"/>
  <c r="G59" i="11"/>
  <c r="F60" i="11"/>
  <c r="G60" i="11"/>
  <c r="G61" i="11"/>
  <c r="F62" i="11"/>
  <c r="G62" i="11"/>
  <c r="G64" i="11"/>
  <c r="D63" i="11"/>
  <c r="D56" i="11"/>
  <c r="D55" i="11" s="1"/>
  <c r="D51" i="11"/>
  <c r="D50" i="11" s="1"/>
  <c r="D42" i="11"/>
  <c r="D32" i="11"/>
  <c r="D25" i="11"/>
  <c r="D20" i="11"/>
  <c r="D19" i="11" s="1"/>
  <c r="D16" i="11"/>
  <c r="D14" i="11"/>
  <c r="D10" i="11"/>
  <c r="E10" i="8"/>
  <c r="D44" i="8"/>
  <c r="D43" i="8" s="1"/>
  <c r="D40" i="8"/>
  <c r="D39" i="8" s="1"/>
  <c r="D37" i="8"/>
  <c r="D36" i="8" s="1"/>
  <c r="D34" i="8"/>
  <c r="D31" i="8"/>
  <c r="D28" i="8"/>
  <c r="D26" i="8"/>
  <c r="D25" i="8" s="1"/>
  <c r="D23" i="8"/>
  <c r="D22" i="8" s="1"/>
  <c r="D19" i="8"/>
  <c r="D18" i="8" s="1"/>
  <c r="D16" i="8"/>
  <c r="D14" i="8"/>
  <c r="D12" i="8"/>
  <c r="D10" i="8"/>
  <c r="D9" i="8" s="1"/>
  <c r="E63" i="11"/>
  <c r="G63" i="11" s="1"/>
  <c r="B63" i="11"/>
  <c r="E56" i="11"/>
  <c r="E55" i="11" s="1"/>
  <c r="B56" i="11"/>
  <c r="E51" i="11"/>
  <c r="E50" i="11" s="1"/>
  <c r="B51" i="11"/>
  <c r="B50" i="11" s="1"/>
  <c r="E42" i="11"/>
  <c r="B42" i="11"/>
  <c r="E32" i="11"/>
  <c r="B32" i="11"/>
  <c r="E25" i="11"/>
  <c r="B25" i="11"/>
  <c r="E20" i="11"/>
  <c r="E19" i="11" s="1"/>
  <c r="B20" i="11"/>
  <c r="B19" i="11" s="1"/>
  <c r="E16" i="11"/>
  <c r="F16" i="11" s="1"/>
  <c r="B16" i="11"/>
  <c r="E14" i="11"/>
  <c r="B14" i="11"/>
  <c r="E10" i="11"/>
  <c r="B10" i="11"/>
  <c r="F19" i="11" l="1"/>
  <c r="G19" i="11"/>
  <c r="D9" i="11"/>
  <c r="G55" i="11"/>
  <c r="F25" i="11"/>
  <c r="F10" i="11"/>
  <c r="E9" i="11"/>
  <c r="F9" i="11" s="1"/>
  <c r="B9" i="11"/>
  <c r="H9" i="11" s="1"/>
  <c r="G50" i="11"/>
  <c r="F50" i="11"/>
  <c r="F42" i="11"/>
  <c r="G14" i="11"/>
  <c r="B55" i="11"/>
  <c r="F55" i="11" s="1"/>
  <c r="D30" i="8"/>
  <c r="D8" i="11"/>
  <c r="D8" i="8"/>
  <c r="D47" i="8" s="1"/>
  <c r="F56" i="11"/>
  <c r="F14" i="11"/>
  <c r="F20" i="11"/>
  <c r="F32" i="11"/>
  <c r="F51" i="11"/>
  <c r="G51" i="11"/>
  <c r="G32" i="11"/>
  <c r="G20" i="11"/>
  <c r="G25" i="11"/>
  <c r="G42" i="11"/>
  <c r="G56" i="11"/>
  <c r="G16" i="11"/>
  <c r="G10" i="11"/>
  <c r="B8" i="11"/>
  <c r="E8" i="11"/>
  <c r="G9" i="11" l="1"/>
  <c r="G8" i="11"/>
  <c r="F8" i="11"/>
  <c r="G34" i="10" l="1"/>
  <c r="F34" i="10"/>
  <c r="G33" i="10"/>
  <c r="F33" i="10"/>
  <c r="E32" i="10"/>
  <c r="D32" i="10"/>
  <c r="C32" i="10"/>
  <c r="B32" i="10"/>
  <c r="F32" i="10" s="1"/>
  <c r="G32" i="10" l="1"/>
  <c r="G46" i="8"/>
  <c r="F46" i="8"/>
  <c r="E44" i="8"/>
  <c r="E43" i="8" s="1"/>
  <c r="B44" i="8"/>
  <c r="B43" i="8" s="1"/>
  <c r="G41" i="8"/>
  <c r="F41" i="8"/>
  <c r="E40" i="8"/>
  <c r="E39" i="8" s="1"/>
  <c r="B40" i="8"/>
  <c r="B39" i="8" s="1"/>
  <c r="G38" i="8"/>
  <c r="F38" i="8"/>
  <c r="E37" i="8"/>
  <c r="E36" i="8" s="1"/>
  <c r="B37" i="8"/>
  <c r="B36" i="8" s="1"/>
  <c r="G35" i="8"/>
  <c r="F35" i="8"/>
  <c r="E34" i="8"/>
  <c r="B34" i="8"/>
  <c r="G33" i="8"/>
  <c r="F33" i="8"/>
  <c r="G32" i="8"/>
  <c r="F32" i="8"/>
  <c r="E31" i="8"/>
  <c r="B31" i="8"/>
  <c r="G29" i="8"/>
  <c r="F29" i="8"/>
  <c r="E28" i="8"/>
  <c r="B28" i="8"/>
  <c r="G27" i="8"/>
  <c r="F27" i="8"/>
  <c r="E26" i="8"/>
  <c r="E25" i="8" s="1"/>
  <c r="B26" i="8"/>
  <c r="G24" i="8"/>
  <c r="F24" i="8"/>
  <c r="E23" i="8"/>
  <c r="E22" i="8" s="1"/>
  <c r="B23" i="8"/>
  <c r="B22" i="8" s="1"/>
  <c r="G21" i="8"/>
  <c r="F21" i="8"/>
  <c r="G20" i="8"/>
  <c r="F20" i="8"/>
  <c r="E19" i="8"/>
  <c r="E18" i="8" s="1"/>
  <c r="B19" i="8"/>
  <c r="B18" i="8" s="1"/>
  <c r="G17" i="8"/>
  <c r="F17" i="8"/>
  <c r="E16" i="8"/>
  <c r="B16" i="8"/>
  <c r="G15" i="8"/>
  <c r="F15" i="8"/>
  <c r="E14" i="8"/>
  <c r="B14" i="8"/>
  <c r="G13" i="8"/>
  <c r="F13" i="8"/>
  <c r="E12" i="8"/>
  <c r="E9" i="8" s="1"/>
  <c r="G9" i="8" s="1"/>
  <c r="B12" i="8"/>
  <c r="G11" i="8"/>
  <c r="B10" i="8"/>
  <c r="E86" i="6"/>
  <c r="E85" i="6"/>
  <c r="C85" i="6"/>
  <c r="B85" i="6"/>
  <c r="E84" i="6"/>
  <c r="G84" i="6" s="1"/>
  <c r="D84" i="6"/>
  <c r="B84" i="6"/>
  <c r="B87" i="6" s="1"/>
  <c r="B88" i="6" s="1"/>
  <c r="F83" i="6"/>
  <c r="C83" i="6"/>
  <c r="G82" i="6"/>
  <c r="F82" i="6"/>
  <c r="G81" i="6"/>
  <c r="F81" i="6"/>
  <c r="E80" i="6"/>
  <c r="D80" i="6"/>
  <c r="D85" i="6" s="1"/>
  <c r="D87" i="6" s="1"/>
  <c r="C80" i="6"/>
  <c r="C84" i="6" s="1"/>
  <c r="C87" i="6" s="1"/>
  <c r="B80" i="6"/>
  <c r="E79" i="6"/>
  <c r="D79" i="6"/>
  <c r="C79" i="6"/>
  <c r="B79" i="6"/>
  <c r="G78" i="6"/>
  <c r="F78" i="6"/>
  <c r="G77" i="6"/>
  <c r="F77" i="6"/>
  <c r="E75" i="6"/>
  <c r="D75" i="6"/>
  <c r="C75" i="6"/>
  <c r="B75" i="6"/>
  <c r="G74" i="6"/>
  <c r="F74" i="6"/>
  <c r="G73" i="6"/>
  <c r="F73" i="6"/>
  <c r="G72" i="6"/>
  <c r="F72" i="6"/>
  <c r="E71" i="6"/>
  <c r="D71" i="6"/>
  <c r="C71" i="6"/>
  <c r="B71" i="6"/>
  <c r="G70" i="6"/>
  <c r="F70" i="6"/>
  <c r="G69" i="6"/>
  <c r="F69" i="6"/>
  <c r="E67" i="6"/>
  <c r="D67" i="6"/>
  <c r="C67" i="6"/>
  <c r="B67" i="6"/>
  <c r="G66" i="6"/>
  <c r="F66" i="6"/>
  <c r="G65" i="6"/>
  <c r="F65" i="6"/>
  <c r="E63" i="6"/>
  <c r="D63" i="6"/>
  <c r="F62" i="6"/>
  <c r="G61" i="6"/>
  <c r="F61" i="6"/>
  <c r="G60" i="6"/>
  <c r="F60" i="6"/>
  <c r="G59" i="6"/>
  <c r="F59" i="6"/>
  <c r="E58" i="6"/>
  <c r="D58" i="6"/>
  <c r="C58" i="6"/>
  <c r="B58" i="6"/>
  <c r="G56" i="6"/>
  <c r="F56" i="6"/>
  <c r="G55" i="6"/>
  <c r="F55" i="6"/>
  <c r="E53" i="6"/>
  <c r="D53" i="6"/>
  <c r="C53" i="6"/>
  <c r="B53" i="6"/>
  <c r="G52" i="6"/>
  <c r="F52" i="6"/>
  <c r="G51" i="6"/>
  <c r="F51" i="6"/>
  <c r="E49" i="6"/>
  <c r="G49" i="6" s="1"/>
  <c r="D49" i="6"/>
  <c r="C49" i="6"/>
  <c r="B49" i="6"/>
  <c r="G48" i="6"/>
  <c r="F48" i="6"/>
  <c r="E45" i="6"/>
  <c r="D45" i="6"/>
  <c r="C45" i="6"/>
  <c r="B45" i="6"/>
  <c r="G44" i="6"/>
  <c r="F44" i="6"/>
  <c r="G43" i="6"/>
  <c r="F43" i="6"/>
  <c r="E41" i="6"/>
  <c r="D41" i="6"/>
  <c r="C41" i="6"/>
  <c r="B41" i="6"/>
  <c r="G40" i="6"/>
  <c r="F40" i="6"/>
  <c r="G39" i="6"/>
  <c r="F39" i="6"/>
  <c r="E37" i="6"/>
  <c r="D37" i="6"/>
  <c r="C37" i="6"/>
  <c r="B37" i="6"/>
  <c r="G35" i="6"/>
  <c r="F35" i="6"/>
  <c r="G34" i="6"/>
  <c r="F34" i="6"/>
  <c r="E32" i="6"/>
  <c r="D32" i="6"/>
  <c r="C32" i="6"/>
  <c r="B32" i="6"/>
  <c r="G31" i="6"/>
  <c r="F31" i="6"/>
  <c r="G30" i="6"/>
  <c r="F30" i="6"/>
  <c r="E29" i="6"/>
  <c r="F29" i="6" s="1"/>
  <c r="D29" i="6"/>
  <c r="D83" i="6" s="1"/>
  <c r="G83" i="6" s="1"/>
  <c r="E28" i="6"/>
  <c r="D28" i="6"/>
  <c r="C28" i="6"/>
  <c r="B28" i="6"/>
  <c r="G27" i="6"/>
  <c r="F27" i="6"/>
  <c r="G26" i="6"/>
  <c r="F26" i="6"/>
  <c r="E24" i="6"/>
  <c r="D24" i="6"/>
  <c r="C24" i="6"/>
  <c r="B24" i="6"/>
  <c r="G23" i="6"/>
  <c r="F23" i="6"/>
  <c r="G22" i="6"/>
  <c r="F22" i="6"/>
  <c r="G20" i="6"/>
  <c r="E20" i="6"/>
  <c r="D20" i="6"/>
  <c r="C20" i="6"/>
  <c r="B20" i="6"/>
  <c r="G18" i="6"/>
  <c r="F18" i="6"/>
  <c r="G17" i="6"/>
  <c r="F17" i="6"/>
  <c r="E15" i="6"/>
  <c r="D15" i="6"/>
  <c r="C15" i="6"/>
  <c r="B15" i="6"/>
  <c r="G14" i="6"/>
  <c r="F14" i="6"/>
  <c r="G13" i="6"/>
  <c r="F13" i="6"/>
  <c r="E11" i="6"/>
  <c r="D11" i="6"/>
  <c r="C11" i="6"/>
  <c r="B11" i="6"/>
  <c r="G10" i="6"/>
  <c r="F10" i="6"/>
  <c r="G25" i="8" l="1"/>
  <c r="G67" i="6"/>
  <c r="G79" i="6"/>
  <c r="F37" i="6"/>
  <c r="F36" i="8"/>
  <c r="G36" i="8"/>
  <c r="B30" i="8"/>
  <c r="G18" i="8"/>
  <c r="F18" i="8"/>
  <c r="G75" i="6"/>
  <c r="G22" i="8"/>
  <c r="F22" i="8"/>
  <c r="E30" i="8"/>
  <c r="G58" i="6"/>
  <c r="G29" i="6"/>
  <c r="G32" i="6"/>
  <c r="G71" i="6"/>
  <c r="G24" i="6"/>
  <c r="F28" i="6"/>
  <c r="F67" i="6"/>
  <c r="B9" i="8"/>
  <c r="F9" i="8" s="1"/>
  <c r="B25" i="8"/>
  <c r="F25" i="8" s="1"/>
  <c r="G15" i="6"/>
  <c r="F20" i="6"/>
  <c r="F49" i="6"/>
  <c r="G85" i="6"/>
  <c r="G28" i="6"/>
  <c r="G37" i="6"/>
  <c r="F79" i="6"/>
  <c r="G80" i="6"/>
  <c r="E8" i="8"/>
  <c r="B8" i="8"/>
  <c r="B47" i="8" s="1"/>
  <c r="F37" i="8"/>
  <c r="F16" i="8"/>
  <c r="E47" i="8"/>
  <c r="G26" i="8"/>
  <c r="G34" i="8"/>
  <c r="F40" i="8"/>
  <c r="G28" i="8"/>
  <c r="G23" i="8"/>
  <c r="G19" i="8"/>
  <c r="G37" i="8"/>
  <c r="G16" i="8"/>
  <c r="F34" i="8"/>
  <c r="F19" i="8"/>
  <c r="F31" i="8"/>
  <c r="G14" i="8"/>
  <c r="F14" i="8"/>
  <c r="G12" i="8"/>
  <c r="G10" i="8"/>
  <c r="G31" i="8"/>
  <c r="F12" i="8"/>
  <c r="F23" i="8"/>
  <c r="F26" i="8"/>
  <c r="F28" i="8"/>
  <c r="F10" i="8"/>
  <c r="E88" i="6"/>
  <c r="F84" i="6"/>
  <c r="F24" i="6"/>
  <c r="F32" i="6"/>
  <c r="F58" i="6"/>
  <c r="F86" i="6"/>
  <c r="F71" i="6"/>
  <c r="F75" i="6"/>
  <c r="F80" i="6"/>
  <c r="F85" i="6"/>
  <c r="G86" i="6"/>
  <c r="E87" i="6"/>
  <c r="G30" i="8" l="1"/>
  <c r="F30" i="8"/>
  <c r="G8" i="8"/>
  <c r="F8" i="8"/>
  <c r="F88" i="6"/>
  <c r="G88" i="6"/>
  <c r="F87" i="6"/>
  <c r="G87" i="6"/>
  <c r="F8" i="19" l="1"/>
  <c r="G8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Trnjina Marković</author>
  </authors>
  <commentList>
    <comment ref="A26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Trnjina Marković: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<sst xmlns="http://schemas.openxmlformats.org/spreadsheetml/2006/main" count="852" uniqueCount="257">
  <si>
    <t>Oznaka</t>
  </si>
  <si>
    <t>SVEUKUPNO</t>
  </si>
  <si>
    <t>Izvor: 3211 Vlastiti prihodi - zdravstvene ustanove</t>
  </si>
  <si>
    <t>Izvor: 415 Naknada za koncesije u primarnoj zdravstvenoj zaštiti</t>
  </si>
  <si>
    <t>Izvor: 4311 Prihodi za posebne namjene - zdravstvene ustanove</t>
  </si>
  <si>
    <t>Izvor: 5211 Pomoći - zdravstvene ustanove</t>
  </si>
  <si>
    <t>Izvor: 6211 Donacije - zdravstvene ustanove</t>
  </si>
  <si>
    <t>Izvor: 5251 Pomoći za provođenje EU projekata - proračunski korisnici</t>
  </si>
  <si>
    <t>Izvor: 4451 Prihodi za decentralizirane funkcije - zdravstvene ustanove</t>
  </si>
  <si>
    <t>Izvor: 7311 Prihodi od prodaje ili zamjene nefin. imov. i naknade štete s nalova osiguranja - zdravstvene ustanove</t>
  </si>
  <si>
    <t>Ostvarenje 2021.</t>
  </si>
  <si>
    <t>Ind.</t>
  </si>
  <si>
    <t>6=5/2*100</t>
  </si>
  <si>
    <t>6=5/4*100</t>
  </si>
  <si>
    <t>ZAVOD ZA HITNU MEDICINU PRIMORSKO-GORANSKE ŽUPANIJE</t>
  </si>
  <si>
    <t>IZVJEŠTAJ O IZVRŠENJU  FINANCIJSKOG PLANA   Zavoda za hitnu medicinu Primorsko - goranske županije ZA 2021.</t>
  </si>
  <si>
    <t>Izvor: 181 Prenesena sredstva - opći prihodi i primici</t>
  </si>
  <si>
    <t>Izvor: 321 Vlastiti prihodi - proračunski korisnici</t>
  </si>
  <si>
    <t>Izvor: 431 Prihodi za posebne namjene - proračunski korisnici</t>
  </si>
  <si>
    <t>Izvor: 512 Pomoći iz državnog proračuna</t>
  </si>
  <si>
    <t>Izvor: 521 Pomoći - proračunski korisnici</t>
  </si>
  <si>
    <t>Izvor: 525 Pomoći za provođenje EU projekata - proračunski korisnici</t>
  </si>
  <si>
    <t>Izvor: 621 Donacije - proračunski korisnici</t>
  </si>
  <si>
    <t>Izvor: 731 Prihodi od prodaje ili zamjene nefin. imov. i naknade štete s naslova osiguranja - prorač. korisnici</t>
  </si>
  <si>
    <t>Prihodi / Rashodi po izvorima financiranja</t>
  </si>
  <si>
    <t>Izvor: 111 Opći prihodi i primici</t>
  </si>
  <si>
    <t>Prihodi</t>
  </si>
  <si>
    <t>Rashodi</t>
  </si>
  <si>
    <t>Razlika</t>
  </si>
  <si>
    <t>Višak/manjak</t>
  </si>
  <si>
    <t>Izvor: 3831 Prenesena sredstva vlastiti prihodi zdravstvene ustanove</t>
  </si>
  <si>
    <t>Izvor: 417 Prihodi od viška prihoda  zdravstvenih ustanova</t>
  </si>
  <si>
    <t>Višak/manjak prethodne godine</t>
  </si>
  <si>
    <t>Izvor: 4815 Prenesena sredstva - namjenski prihodi</t>
  </si>
  <si>
    <t>Izvor: 483 Prenesena sredstva - namjenski prihodi</t>
  </si>
  <si>
    <t xml:space="preserve">Izvor: 582  Prenesena sredstva pomoći </t>
  </si>
  <si>
    <t xml:space="preserve">Izvor: 782 Prenesena sredstva prihodi od prodaje ili zamjene nefin. imov. i </t>
  </si>
  <si>
    <t>931   Prenesena sredstva iz prethodne godine</t>
  </si>
  <si>
    <t>9221 Višak prihoda poslovanja</t>
  </si>
  <si>
    <t>9222 Manjak prihoda poslovanja</t>
  </si>
  <si>
    <t>Ukupni prihodi</t>
  </si>
  <si>
    <t xml:space="preserve">Ukupni rashodi </t>
  </si>
  <si>
    <t xml:space="preserve">Višak/manjak tekuće godine </t>
  </si>
  <si>
    <t xml:space="preserve">Ukupni rezultat poslovanja </t>
  </si>
  <si>
    <t>6711 Prihodi iz nadležnog proračuna za financiranje rashoda poslovanja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</si>
  <si>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</si>
  <si>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</si>
  <si>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</si>
  <si>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661 Prihodi od prodaje proizvoda i robe te pruženih usluga</t>
  </si>
  <si>
    <t>6615 Prihodi od pruženih usluga</t>
  </si>
  <si>
    <t>683 Ostali prihodi</t>
  </si>
  <si>
    <t>6831 Ostali prihodi</t>
  </si>
  <si>
    <t>639 Prijenosi između proračunskih korisnika istog proračuna</t>
  </si>
  <si>
    <t>6391 Tekući prijenosi između proračunskih korisnika istog proračuna</t>
  </si>
  <si>
    <t>673 Prihodi od HZZO-a na temelju ugovornih obveza</t>
  </si>
  <si>
    <t>6731 Prihodi od HZZO-a na temelju ugovornih obveza</t>
  </si>
  <si>
    <t>671 Prihodi iz nadležnog proračuna za financiranje redovne djelatnosti proračunskih korisnika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</si>
  <si>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</si>
  <si>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</si>
  <si>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</si>
  <si>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</si>
  <si>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</si>
  <si>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</si>
  <si>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663 Donacije od pravnih i fizičkih osoba izvan općeg proračuna i povrat donacija po protestiranim jamstvima</t>
  </si>
  <si>
    <t>6632 Kapitalne donacije</t>
  </si>
  <si>
    <t>652 Prihodi po posebnim propisima</t>
  </si>
  <si>
    <t>6526 Ostali nespomenuti prihodi</t>
  </si>
  <si>
    <t xml:space="preserve">Prihodi / primici po ekonomskoj klasifikaciji </t>
  </si>
  <si>
    <t xml:space="preserve">671 Prihodi iz nadležnog proračuna </t>
  </si>
  <si>
    <t>6711  Prihodi iz nadležnog proračuna za financiranje rasjoda poslovanja</t>
  </si>
  <si>
    <t>6712  Prihodi iz nadležnog proračuna  za financiranje rashoda za nabavu nefinancijske imovine</t>
  </si>
  <si>
    <t>922  Višak/manjak prihida</t>
  </si>
  <si>
    <t>92211  Višak  prihoda poslovanja</t>
  </si>
  <si>
    <t>92221  Manjak prihoda poslovanja</t>
  </si>
  <si>
    <t>Sveukupno prihiodi + preneseni višak/manjak</t>
  </si>
  <si>
    <t>Prihodi ukupno</t>
  </si>
  <si>
    <t>Rashodi ukupno</t>
  </si>
  <si>
    <t>Rashodi  poslovanja</t>
  </si>
  <si>
    <t>Rashodi  za nabavu nefinancijske imovine</t>
  </si>
  <si>
    <t>Izdaci za financijsku imovinu i otplate zajmova</t>
  </si>
  <si>
    <t>Neto financiranje</t>
  </si>
  <si>
    <t>Izvorni plan  2022.</t>
  </si>
  <si>
    <t>Tekući plan 2022.</t>
  </si>
  <si>
    <t>Ostvarenje 2022.</t>
  </si>
  <si>
    <t>Ostvarenje preth. god. (1)</t>
  </si>
  <si>
    <t>Izvorni plan (2.)</t>
  </si>
  <si>
    <t>Tekući plan (3.)</t>
  </si>
  <si>
    <t>Ostvarenje (4.)</t>
  </si>
  <si>
    <t>Indeks 4./1. (5.)</t>
  </si>
  <si>
    <t>Indeks 4./3. (6.)</t>
  </si>
  <si>
    <t>Razdjel: 4 UPRAVNI ODJEL ZA ZDRAVSTVO</t>
  </si>
  <si>
    <t>Glava: 4-2 ŽUPANIJSKE USTANOVE ZDRAVSTVA</t>
  </si>
  <si>
    <t>29461 ZAVOD ZA HITNU MEDICINU PGŽ</t>
  </si>
  <si>
    <t>E lanak 4. Ovaj Polugodi?nji izvje?taj stupa na snagu osmog dana od dana objave u »Slu? benim novinama Primorsko-goranske ?upanije«. KLASA: 021-04/17-01/7 URBROJ: 2170/1-01-01/4-17-5 Rijeka, 21. rujan 201 7. godine PRIMORSKO-GORANSKA ?UPANIJA?UPANIJSKA SKUP?TINA Predsjednik Erik Fabijania v. r.</t>
  </si>
  <si>
    <t xml:space="preserve">Rashodi / izdaci - po ekonomskoj klasifikaciji  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</si>
  <si>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</si>
  <si>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</si>
  <si>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</si>
  <si>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</si>
  <si>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</si>
  <si>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</si>
  <si>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</si>
  <si>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</si>
  <si>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</si>
  <si>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</si>
  <si>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</si>
  <si>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</si>
  <si>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</si>
  <si>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</si>
  <si>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</si>
  <si>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</si>
  <si>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</si>
  <si>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</si>
  <si>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</si>
  <si>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</si>
  <si>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</si>
  <si>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</si>
  <si>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</si>
  <si>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</si>
  <si>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</si>
  <si>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</si>
  <si>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</si>
  <si>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</si>
  <si>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</si>
  <si>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</si>
  <si>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</si>
  <si>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</si>
  <si>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</si>
  <si>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</si>
  <si>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</si>
  <si>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</si>
  <si>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</si>
  <si>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</si>
  <si>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</si>
  <si>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</si>
  <si>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</si>
  <si>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</si>
  <si>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</si>
  <si>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</si>
  <si>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</si>
  <si>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</si>
  <si>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</si>
  <si>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</si>
  <si>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 uređaji strojevi</t>
  </si>
  <si>
    <t>4227 Uređaji, strojevi i oprema za ostale namjene</t>
  </si>
  <si>
    <t>423 Prijevozna sredstva</t>
  </si>
  <si>
    <t>4231 Prijevozna sredstva u cestovnom prometu</t>
  </si>
  <si>
    <t>Program: 4206 Sigurnost zdravlja i prava na zdravstvene usluge</t>
  </si>
  <si>
    <t>A 420601 Dostupnost na primarnoj razini zdravstvene zaštite</t>
  </si>
  <si>
    <t>Izvor: 111 Porezni i ostali prihodi</t>
  </si>
  <si>
    <t>A 420603 Specijalizacije doktora medicine</t>
  </si>
  <si>
    <t>A 420611 Specijalističko usavršavanje doktora medicine - EU projekt</t>
  </si>
  <si>
    <t>A 420614 Sufinanciranje HMP u turističkoj sezoni - Zavod za hitnu medicinu PGŽ</t>
  </si>
  <si>
    <t>Program: 4208 Investicije u zdravstvenu infrastrukturu</t>
  </si>
  <si>
    <t>Izvor: 445 Prihodi za decentralizirane funkcije - zdravstvene ustanove</t>
  </si>
  <si>
    <t>Izvor: 383 Prenesena sredstva - vlastiti prihodi proračunskih korisnika</t>
  </si>
  <si>
    <t>IZVJEŠTAJ O IZVRŠENJU  FINANCIJSKOG PLANA   Zavoda za hitnu medicinu Primorsko - goranske županije  za I - VI 2023.</t>
  </si>
  <si>
    <t>6711  Prihodi iz nadležnog proračuna za financiranje rashoda poslovanja</t>
  </si>
  <si>
    <t>723 Prihodi od prodaje prijevoznih sredstava</t>
  </si>
  <si>
    <t>7231 Prijevozna sredstva u cestovnom prometu</t>
  </si>
  <si>
    <t>Tekući plan 2023.</t>
  </si>
  <si>
    <t>Ostvarenje 2023.</t>
  </si>
  <si>
    <t>6712 Prihodi iz nadležnog proračuna za financiranje rashoda za nabavu nefinancijske imovine</t>
  </si>
  <si>
    <t>IZVJEŠTAJ O IZVRŠENJU  FINANCIJSKOG PLANA  ZAVODA ZA HITNU MEDICINU PRIMORSKO-GORANSKE ŽUPANIJE za I- VI  2023.</t>
  </si>
  <si>
    <t>A 420613 Povećanje dostupnosti zdravstvene zaštite u Gorskom kotaru i na otocima</t>
  </si>
  <si>
    <t>A 420618 Specijalizacije medicinskih sestara i tehničara u djelatnosti hitne medicine</t>
  </si>
  <si>
    <t>64 Prihodi od imovine</t>
  </si>
  <si>
    <t>65 Prihodi od upravnih i administrativnih pristojbi, pristojbi po posebnim propisima  i naknada</t>
  </si>
  <si>
    <t>66 Prihodi od prodaje proizvoda i robe te pruženih usluga i prihodi od donacija</t>
  </si>
  <si>
    <t xml:space="preserve">67 Prihodi iz nadležnog proračuna i od HZZO-a temeljem ugovornih obveza </t>
  </si>
  <si>
    <t xml:space="preserve">68 Kazne, upravne mjere i ostali prihodi </t>
  </si>
  <si>
    <t>72 Prihodi od prodaje proizvedene dugotrajne imovine</t>
  </si>
  <si>
    <t>92 Rezultat poslovanja</t>
  </si>
  <si>
    <t>63 Pomoći iz inzemstav i od subjekata  unutar  općeg proračuna</t>
  </si>
  <si>
    <t>31 Rashodi za zaposlene</t>
  </si>
  <si>
    <t>32 Materijalni rashodi</t>
  </si>
  <si>
    <t>34 Financijski rashodi</t>
  </si>
  <si>
    <t>42 Rashodi za nabavu proizvedene dugotrajne imovine</t>
  </si>
  <si>
    <t>Funk. klas: 0721 Opće medicinske usluge</t>
  </si>
  <si>
    <t>Izvorni plan 2023.</t>
  </si>
  <si>
    <t>7=5/4*100</t>
  </si>
  <si>
    <t>I.   OPĆI   DIO</t>
  </si>
  <si>
    <t>OSTVARENJE/ IZVRŠENJE 2022.</t>
  </si>
  <si>
    <t>6 Prihodi poslovanja</t>
  </si>
  <si>
    <t>Razlika- Višak/ manjak</t>
  </si>
  <si>
    <t>8 Primici od financijske imovine i zaduživanja</t>
  </si>
  <si>
    <t>OSTVARENJE/ IZVRŠENJE 2023.</t>
  </si>
  <si>
    <t>SAŽETAK RAČUNA PRIHODA I RASHODA I RAČUNA FINANCIRANJA</t>
  </si>
  <si>
    <t>IZVJEŠTAJ O PRIHODIMA I RASHODIMA PREMA EKONOMSKOJ KLASIFIKACIJI</t>
  </si>
  <si>
    <t>63 Pomoći iz inozemstva i od subjekata unutar općeg proračuna</t>
  </si>
  <si>
    <t>6362 Kapitalne pomoći proračunskim korisnicima iz proračuna koji im nije nadležan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</si>
  <si>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</si>
  <si>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</si>
  <si>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67 Prihodi iz nadležnog proračuna i od HZZO-a temeljem ugovornih obveza</t>
  </si>
  <si>
    <t>68 Kazne, upravne mjere i ostali prihodi</t>
  </si>
  <si>
    <t>7 Prihodi od prodaje nefinancijske imovine</t>
  </si>
  <si>
    <t>TEKUĆI PLAN 2023.</t>
  </si>
  <si>
    <t>IZVORNI PLAN ILI REBALANS 2023.</t>
  </si>
  <si>
    <t>INDEKS</t>
  </si>
  <si>
    <t>3 Rashodi poslovanja</t>
  </si>
  <si>
    <t>342 Kamate za primljene kredite i zajmove</t>
  </si>
  <si>
    <t>3423 Kamate za primljene kredite i zajmove od kreditnih i ostalih financijskih institucija izvan javnog sektora</t>
  </si>
  <si>
    <t>4 Rashodi za nabavu nefinancijske imovine</t>
  </si>
  <si>
    <t>4225 Instrumenti, uređaji i strojevi</t>
  </si>
  <si>
    <t>UKUPNO RASHODI</t>
  </si>
  <si>
    <t>UKUPNO PRIHODI</t>
  </si>
  <si>
    <t>IZVJEŠTAJ O PRIHODIMA I RASHODIMA PREMA IZVORIMA FINANCIRANJA</t>
  </si>
  <si>
    <t>Izvor: 1 OPĆI PRIHODI I PRIMICI</t>
  </si>
  <si>
    <t>Izvor: 11 Opći prihodi i primici</t>
  </si>
  <si>
    <t>Izvor: 18 Prenesena sredstva - opći prihodi i primici</t>
  </si>
  <si>
    <t>Izvor: 3 VLASTITI PRIHODI</t>
  </si>
  <si>
    <t>Izvor: 32 Vlastiti prihodi - proračunski korisnici</t>
  </si>
  <si>
    <t>Izvor: 4 PRIHODI ZA POSEBNE NAMJENE</t>
  </si>
  <si>
    <t>Izvor: 43 Prihodi za posebne namjene - proračunski korisnici</t>
  </si>
  <si>
    <t>Izvor: 44 Prihodi za decentralizirane funkcije</t>
  </si>
  <si>
    <t>Izvor: 5 POMOĆI</t>
  </si>
  <si>
    <t>Izvor: 51 Pomoći</t>
  </si>
  <si>
    <t>Izvor: 52 Pomoći - proračunski korisnici</t>
  </si>
  <si>
    <t>Izvor: 6 DONACIJE</t>
  </si>
  <si>
    <t>Izvor: 62 Donacije - proračunski korisnici</t>
  </si>
  <si>
    <t>Izvor: 7 PRIHODI OD PRODAJE ILI ZAMJENE NEFINANCIJSKE IMOVINE I NAKNADE S NASLOVA OSIGURANJA</t>
  </si>
  <si>
    <t>Izvor: 73 Prihodi od prodaje ili zamjene nefin. imov. i naknade štete s nalova osiguranja - prorač. korisnici</t>
  </si>
  <si>
    <t>Izvor: 8 NAMJENSKI PRIMICI</t>
  </si>
  <si>
    <t>Izvor: 83 Namjenski primici-proračunski korisnici</t>
  </si>
  <si>
    <t>BROJČANA OZNAKA I NAZIV</t>
  </si>
  <si>
    <t>Izvor: 38 Prenesena sredstva - vlastiti prihodi proračunskih korisnika</t>
  </si>
  <si>
    <t>IZVJEŠTAJ O PRIHODIMA I RASHODIMA PREMA FUNKCIJSKOJ KLASIFIKACIJI</t>
  </si>
  <si>
    <t>B. RAČUN FINANCIRANJA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</si>
  <si>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</si>
  <si>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</si>
  <si>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</si>
  <si>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SVEUKUPNO PRIMICI</t>
  </si>
  <si>
    <t>RAČUN FINANCIRANJA</t>
  </si>
  <si>
    <t>IZVJEŠTAJ RAČUNA FINANCIRANJA PREMA EKONOMSKOJ KLASIFIKACIJI</t>
  </si>
  <si>
    <t>IZVJEŠTAJ RAČUNA FINANCIRANJA PREMA IZVORIMA FINANCIRANJA</t>
  </si>
  <si>
    <t>II.   POSEBNI   DIO</t>
  </si>
  <si>
    <t>IZVJEŠTAJ PO PROGRAMSKOJ KLASIFIKACIJI</t>
  </si>
  <si>
    <t>Izvor: 1813 Prenesena sredstva - opći prihodi i primici - preostali višak</t>
  </si>
  <si>
    <t>Izvor: 3831 Prenesena sredstva - vlastiti prihodi - zdravstvene ustanove</t>
  </si>
  <si>
    <t>Izvor: 51202 Min. turizma - sufinanciranje HMP u turističkoj sezoni</t>
  </si>
  <si>
    <t>Izvor: 831 Namjenski primici-proračunski korisnici</t>
  </si>
  <si>
    <t>Izvor: 8311 Namjenski primici - zdravstvene ustanove</t>
  </si>
  <si>
    <t>SVEUKUPNO RASHODI</t>
  </si>
  <si>
    <t>Prihodi poslovanja</t>
  </si>
  <si>
    <t>Prihodi od prodaje nefinacijske imovine</t>
  </si>
  <si>
    <t>Primici od financijske imovine i zaduživanja</t>
  </si>
  <si>
    <t>Ukupno preneseni višak/ manjak iz prethodne godine</t>
  </si>
  <si>
    <t>Višak koji se rasporedio za pokriće razlike prihoda i rashoda, primitaka i izdataka</t>
  </si>
  <si>
    <t>Manjak razlike prihoda i rashoda, primitaka i izdataka koji se pokrio</t>
  </si>
  <si>
    <t>UKUPNO PRIMICI</t>
  </si>
  <si>
    <t>K 420811 Zdravstveni centar Rujevica Zapad - Zavod za hitnu medicinu PGŽ</t>
  </si>
  <si>
    <t>Ukupno korišteni rezultat</t>
  </si>
  <si>
    <t>SAŽETAK RAČUNA FINANCIRANAJA</t>
  </si>
  <si>
    <t>VIŠAK / MANJAK + NETO FINANCIRANJE</t>
  </si>
  <si>
    <t>PRENESENI VIŠAK / MANJAK</t>
  </si>
  <si>
    <t>83 Namjenski primici - proračunski korisnici</t>
  </si>
  <si>
    <t>8 Namjenski primici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</si>
</sst>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6"/>
      <color rgb="FF000000"/>
      <name val="Verdana"/>
      <family val="2"/>
      <charset val="238"/>
    </font>
    <font>
      <sz val="7.5"/>
      <color theme="1"/>
      <name val="Microsoft Sans Serif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b/>
      <sz val="6"/>
      <color rgb="FF000000"/>
      <name val="Verdana"/>
      <family val="2"/>
      <charset val="238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b/>
      <sz val="10"/>
      <color rgb="FF000000"/>
      <name val="Microsoft Sans Serif"/>
      <family val="2"/>
      <charset val="238"/>
    </font>
    <font>
      <b/>
      <sz val="9"/>
      <color theme="1"/>
      <name val="Microsoft Sans Serif"/>
      <family val="2"/>
      <charset val="238"/>
    </font>
    <font>
      <b/>
      <sz val="7.5"/>
      <color theme="1"/>
      <name val="Microsoft Sans Serif"/>
      <family val="2"/>
      <charset val="238"/>
    </font>
    <font>
      <b/>
      <sz val="10"/>
      <color rgb="FF000000"/>
      <name val="Verdana"/>
      <family val="2"/>
      <charset val="238"/>
    </font>
    <font>
      <b/>
      <sz val="7.5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theme="1"/>
      <name val="Microsoft Sans Serif"/>
      <family val="2"/>
      <charset val="238"/>
    </font>
    <font>
      <b/>
      <sz val="8"/>
      <color rgb="FF000000"/>
      <name val="Microsoft Sans Serif"/>
      <family val="2"/>
      <charset val="238"/>
    </font>
    <font>
      <b/>
      <sz val="8"/>
      <color theme="1"/>
      <name val="Microsoft Sans Serif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7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6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FF"/>
      <name val="Arial"/>
      <family val="2"/>
      <charset val="238"/>
    </font>
    <font>
      <b/>
      <sz val="9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8">
    <xf numFmtId="0" fontId="0" fillId="0" borderId="0" xfId="0"/>
    <xf numFmtId="0" fontId="19" fillId="0" borderId="12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left" vertical="top"/>
    </xf>
    <xf numFmtId="0" fontId="22" fillId="33" borderId="10" xfId="0" applyFont="1" applyFill="1" applyBorder="1" applyAlignment="1">
      <alignment horizontal="left" wrapText="1" indent="3"/>
    </xf>
    <xf numFmtId="4" fontId="22" fillId="33" borderId="10" xfId="0" applyNumberFormat="1" applyFont="1" applyFill="1" applyBorder="1" applyAlignment="1">
      <alignment wrapText="1"/>
    </xf>
    <xf numFmtId="0" fontId="25" fillId="0" borderId="13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wrapText="1" indent="1"/>
    </xf>
    <xf numFmtId="4" fontId="23" fillId="33" borderId="10" xfId="0" applyNumberFormat="1" applyFont="1" applyFill="1" applyBorder="1" applyAlignment="1">
      <alignment horizontal="right" wrapText="1" indent="1"/>
    </xf>
    <xf numFmtId="10" fontId="26" fillId="0" borderId="11" xfId="0" applyNumberFormat="1" applyFont="1" applyBorder="1" applyAlignment="1">
      <alignment horizontal="left" indent="1"/>
    </xf>
    <xf numFmtId="0" fontId="27" fillId="33" borderId="10" xfId="0" applyFont="1" applyFill="1" applyBorder="1" applyAlignment="1">
      <alignment horizontal="left" wrapText="1" indent="5"/>
    </xf>
    <xf numFmtId="4" fontId="27" fillId="33" borderId="10" xfId="0" applyNumberFormat="1" applyFont="1" applyFill="1" applyBorder="1" applyAlignment="1">
      <alignment horizontal="right" wrapText="1" indent="1"/>
    </xf>
    <xf numFmtId="0" fontId="28" fillId="33" borderId="10" xfId="0" applyFont="1" applyFill="1" applyBorder="1" applyAlignment="1">
      <alignment horizontal="left" wrapText="1" indent="5"/>
    </xf>
    <xf numFmtId="4" fontId="28" fillId="33" borderId="10" xfId="0" applyNumberFormat="1" applyFont="1" applyFill="1" applyBorder="1" applyAlignment="1">
      <alignment horizontal="right" wrapText="1" indent="1"/>
    </xf>
    <xf numFmtId="0" fontId="28" fillId="33" borderId="10" xfId="0" applyFont="1" applyFill="1" applyBorder="1" applyAlignment="1">
      <alignment horizontal="left" wrapText="1" indent="1"/>
    </xf>
    <xf numFmtId="0" fontId="28" fillId="33" borderId="10" xfId="0" applyFont="1" applyFill="1" applyBorder="1" applyAlignment="1">
      <alignment horizontal="right" wrapText="1" indent="1"/>
    </xf>
    <xf numFmtId="4" fontId="18" fillId="0" borderId="0" xfId="0" applyNumberFormat="1" applyFont="1" applyAlignment="1">
      <alignment horizontal="left" indent="1"/>
    </xf>
    <xf numFmtId="0" fontId="27" fillId="33" borderId="10" xfId="0" applyFont="1" applyFill="1" applyBorder="1" applyAlignment="1">
      <alignment horizontal="right" wrapText="1" indent="1"/>
    </xf>
    <xf numFmtId="0" fontId="22" fillId="0" borderId="10" xfId="0" applyFont="1" applyBorder="1" applyAlignment="1">
      <alignment horizontal="left" wrapText="1" indent="3"/>
    </xf>
    <xf numFmtId="0" fontId="18" fillId="0" borderId="0" xfId="0" applyFont="1" applyAlignment="1">
      <alignment horizontal="left" indent="1"/>
    </xf>
    <xf numFmtId="0" fontId="19" fillId="34" borderId="1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wrapText="1"/>
    </xf>
    <xf numFmtId="4" fontId="28" fillId="33" borderId="10" xfId="0" applyNumberFormat="1" applyFont="1" applyFill="1" applyBorder="1" applyAlignment="1">
      <alignment horizontal="right" wrapText="1"/>
    </xf>
    <xf numFmtId="0" fontId="24" fillId="33" borderId="10" xfId="0" applyFont="1" applyFill="1" applyBorder="1" applyAlignment="1">
      <alignment horizontal="left" wrapText="1" indent="3"/>
    </xf>
    <xf numFmtId="4" fontId="24" fillId="0" borderId="10" xfId="0" applyNumberFormat="1" applyFont="1" applyBorder="1" applyAlignment="1">
      <alignment wrapText="1"/>
    </xf>
    <xf numFmtId="4" fontId="30" fillId="33" borderId="10" xfId="0" applyNumberFormat="1" applyFont="1" applyFill="1" applyBorder="1" applyAlignment="1">
      <alignment horizontal="right" wrapText="1"/>
    </xf>
    <xf numFmtId="4" fontId="31" fillId="33" borderId="10" xfId="0" applyNumberFormat="1" applyFont="1" applyFill="1" applyBorder="1" applyAlignment="1">
      <alignment wrapText="1"/>
    </xf>
    <xf numFmtId="4" fontId="22" fillId="33" borderId="16" xfId="0" applyNumberFormat="1" applyFont="1" applyFill="1" applyBorder="1" applyAlignment="1">
      <alignment wrapText="1"/>
    </xf>
    <xf numFmtId="4" fontId="30" fillId="33" borderId="16" xfId="0" applyNumberFormat="1" applyFont="1" applyFill="1" applyBorder="1" applyAlignment="1">
      <alignment horizontal="right" wrapText="1"/>
    </xf>
    <xf numFmtId="0" fontId="24" fillId="33" borderId="14" xfId="0" applyFont="1" applyFill="1" applyBorder="1" applyAlignment="1">
      <alignment horizontal="left" wrapText="1" indent="3"/>
    </xf>
    <xf numFmtId="4" fontId="30" fillId="33" borderId="13" xfId="0" applyNumberFormat="1" applyFont="1" applyFill="1" applyBorder="1" applyAlignment="1">
      <alignment wrapText="1"/>
    </xf>
    <xf numFmtId="4" fontId="30" fillId="33" borderId="13" xfId="0" applyNumberFormat="1" applyFont="1" applyFill="1" applyBorder="1" applyAlignment="1">
      <alignment horizontal="right" wrapText="1"/>
    </xf>
    <xf numFmtId="4" fontId="31" fillId="33" borderId="15" xfId="0" applyNumberFormat="1" applyFont="1" applyFill="1" applyBorder="1" applyAlignment="1">
      <alignment wrapText="1"/>
    </xf>
    <xf numFmtId="4" fontId="30" fillId="33" borderId="15" xfId="0" applyNumberFormat="1" applyFont="1" applyFill="1" applyBorder="1" applyAlignment="1">
      <alignment horizontal="right" wrapText="1"/>
    </xf>
    <xf numFmtId="4" fontId="30" fillId="33" borderId="10" xfId="0" applyNumberFormat="1" applyFont="1" applyFill="1" applyBorder="1" applyAlignment="1">
      <alignment wrapText="1"/>
    </xf>
    <xf numFmtId="4" fontId="24" fillId="33" borderId="10" xfId="0" applyNumberFormat="1" applyFont="1" applyFill="1" applyBorder="1" applyAlignment="1">
      <alignment wrapText="1"/>
    </xf>
    <xf numFmtId="4" fontId="30" fillId="0" borderId="10" xfId="0" applyNumberFormat="1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left" wrapText="1" indent="3"/>
    </xf>
    <xf numFmtId="0" fontId="30" fillId="33" borderId="10" xfId="0" applyFont="1" applyFill="1" applyBorder="1" applyAlignment="1">
      <alignment wrapText="1"/>
    </xf>
    <xf numFmtId="4" fontId="31" fillId="33" borderId="10" xfId="0" applyNumberFormat="1" applyFont="1" applyFill="1" applyBorder="1" applyAlignment="1">
      <alignment horizontal="right" wrapText="1"/>
    </xf>
    <xf numFmtId="0" fontId="22" fillId="33" borderId="10" xfId="0" applyFont="1" applyFill="1" applyBorder="1" applyAlignment="1">
      <alignment horizontal="left" vertical="top" wrapText="1" indent="3"/>
    </xf>
    <xf numFmtId="0" fontId="30" fillId="33" borderId="10" xfId="0" applyFont="1" applyFill="1" applyBorder="1" applyAlignment="1">
      <alignment horizontal="left" wrapText="1" indent="5"/>
    </xf>
    <xf numFmtId="0" fontId="31" fillId="33" borderId="10" xfId="0" applyFont="1" applyFill="1" applyBorder="1" applyAlignment="1">
      <alignment horizontal="left" wrapText="1" indent="5"/>
    </xf>
    <xf numFmtId="0" fontId="22" fillId="33" borderId="16" xfId="0" applyFont="1" applyFill="1" applyBorder="1" applyAlignment="1">
      <alignment horizontal="left" wrapText="1" indent="3"/>
    </xf>
    <xf numFmtId="4" fontId="31" fillId="33" borderId="16" xfId="0" applyNumberFormat="1" applyFont="1" applyFill="1" applyBorder="1" applyAlignment="1">
      <alignment wrapText="1"/>
    </xf>
    <xf numFmtId="0" fontId="22" fillId="33" borderId="17" xfId="0" applyFont="1" applyFill="1" applyBorder="1" applyAlignment="1">
      <alignment horizontal="left" wrapText="1" indent="3"/>
    </xf>
    <xf numFmtId="4" fontId="31" fillId="33" borderId="17" xfId="0" applyNumberFormat="1" applyFont="1" applyFill="1" applyBorder="1" applyAlignment="1">
      <alignment wrapText="1"/>
    </xf>
    <xf numFmtId="4" fontId="31" fillId="33" borderId="18" xfId="0" applyNumberFormat="1" applyFont="1" applyFill="1" applyBorder="1" applyAlignment="1">
      <alignment wrapText="1"/>
    </xf>
    <xf numFmtId="4" fontId="31" fillId="33" borderId="17" xfId="0" applyNumberFormat="1" applyFont="1" applyFill="1" applyBorder="1" applyAlignment="1">
      <alignment horizontal="right" wrapText="1"/>
    </xf>
    <xf numFmtId="0" fontId="22" fillId="33" borderId="19" xfId="0" applyFont="1" applyFill="1" applyBorder="1" applyAlignment="1">
      <alignment horizontal="left" wrapText="1" indent="3"/>
    </xf>
    <xf numFmtId="4" fontId="31" fillId="33" borderId="19" xfId="0" applyNumberFormat="1" applyFont="1" applyFill="1" applyBorder="1" applyAlignment="1">
      <alignment wrapText="1"/>
    </xf>
    <xf numFmtId="4" fontId="31" fillId="33" borderId="20" xfId="0" applyNumberFormat="1" applyFont="1" applyFill="1" applyBorder="1" applyAlignment="1">
      <alignment wrapText="1"/>
    </xf>
    <xf numFmtId="4" fontId="30" fillId="33" borderId="19" xfId="0" applyNumberFormat="1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left" wrapText="1" indent="3"/>
    </xf>
    <xf numFmtId="0" fontId="32" fillId="33" borderId="10" xfId="0" applyFont="1" applyFill="1" applyBorder="1" applyAlignment="1">
      <alignment horizontal="left" wrapText="1" indent="5"/>
    </xf>
    <xf numFmtId="4" fontId="28" fillId="0" borderId="10" xfId="0" applyNumberFormat="1" applyFont="1" applyBorder="1" applyAlignment="1">
      <alignment horizontal="right" wrapText="1" indent="1"/>
    </xf>
    <xf numFmtId="4" fontId="31" fillId="33" borderId="10" xfId="0" applyNumberFormat="1" applyFont="1" applyFill="1" applyBorder="1" applyAlignment="1">
      <alignment horizontal="right" wrapText="1" indent="1"/>
    </xf>
    <xf numFmtId="0" fontId="35" fillId="0" borderId="21" xfId="0" applyFont="1" applyBorder="1" applyAlignment="1">
      <alignment horizontal="center" vertical="center" wrapText="1" indent="1"/>
    </xf>
    <xf numFmtId="0" fontId="36" fillId="33" borderId="10" xfId="0" applyFont="1" applyFill="1" applyBorder="1" applyAlignment="1">
      <alignment horizontal="left" wrapText="1" indent="1"/>
    </xf>
    <xf numFmtId="4" fontId="36" fillId="33" borderId="10" xfId="0" applyNumberFormat="1" applyFont="1" applyFill="1" applyBorder="1" applyAlignment="1">
      <alignment horizontal="right" wrapText="1" indent="1"/>
    </xf>
    <xf numFmtId="0" fontId="36" fillId="33" borderId="10" xfId="0" applyFont="1" applyFill="1" applyBorder="1" applyAlignment="1">
      <alignment horizontal="right" wrapText="1" indent="1"/>
    </xf>
    <xf numFmtId="0" fontId="37" fillId="33" borderId="10" xfId="0" applyFont="1" applyFill="1" applyBorder="1" applyAlignment="1">
      <alignment horizontal="right" wrapText="1" indent="1"/>
    </xf>
    <xf numFmtId="0" fontId="23" fillId="33" borderId="10" xfId="0" applyFont="1" applyFill="1" applyBorder="1" applyAlignment="1">
      <alignment horizontal="right" wrapText="1" indent="1"/>
    </xf>
    <xf numFmtId="0" fontId="23" fillId="35" borderId="10" xfId="0" applyFont="1" applyFill="1" applyBorder="1" applyAlignment="1">
      <alignment horizontal="left" wrapText="1" indent="4"/>
    </xf>
    <xf numFmtId="4" fontId="23" fillId="35" borderId="10" xfId="0" applyNumberFormat="1" applyFont="1" applyFill="1" applyBorder="1" applyAlignment="1">
      <alignment horizontal="right" wrapText="1" indent="1"/>
    </xf>
    <xf numFmtId="0" fontId="23" fillId="35" borderId="10" xfId="0" applyFont="1" applyFill="1" applyBorder="1" applyAlignment="1">
      <alignment horizontal="right" wrapText="1" indent="1"/>
    </xf>
    <xf numFmtId="0" fontId="37" fillId="35" borderId="10" xfId="0" applyFont="1" applyFill="1" applyBorder="1" applyAlignment="1">
      <alignment horizontal="right" wrapText="1" indent="1"/>
    </xf>
    <xf numFmtId="0" fontId="37" fillId="33" borderId="10" xfId="0" applyFont="1" applyFill="1" applyBorder="1" applyAlignment="1">
      <alignment horizontal="left" wrapText="1" indent="1"/>
    </xf>
    <xf numFmtId="0" fontId="27" fillId="33" borderId="10" xfId="0" applyFont="1" applyFill="1" applyBorder="1" applyAlignment="1">
      <alignment horizontal="left" wrapText="1" indent="1"/>
    </xf>
    <xf numFmtId="4" fontId="27" fillId="36" borderId="10" xfId="0" applyNumberFormat="1" applyFont="1" applyFill="1" applyBorder="1" applyAlignment="1">
      <alignment horizontal="right" wrapText="1" indent="1"/>
    </xf>
    <xf numFmtId="4" fontId="28" fillId="36" borderId="10" xfId="0" applyNumberFormat="1" applyFont="1" applyFill="1" applyBorder="1" applyAlignment="1">
      <alignment horizontal="right" wrapText="1" indent="1"/>
    </xf>
    <xf numFmtId="4" fontId="27" fillId="0" borderId="10" xfId="0" applyNumberFormat="1" applyFont="1" applyBorder="1" applyAlignment="1">
      <alignment horizontal="right" wrapText="1" indent="1"/>
    </xf>
    <xf numFmtId="10" fontId="26" fillId="0" borderId="11" xfId="0" applyNumberFormat="1" applyFont="1" applyBorder="1" applyAlignment="1">
      <alignment horizontal="right" indent="1"/>
    </xf>
    <xf numFmtId="10" fontId="33" fillId="0" borderId="11" xfId="0" applyNumberFormat="1" applyFont="1" applyBorder="1" applyAlignment="1">
      <alignment horizontal="right" indent="1"/>
    </xf>
    <xf numFmtId="10" fontId="18" fillId="0" borderId="0" xfId="0" applyNumberFormat="1" applyFont="1" applyAlignment="1">
      <alignment horizontal="left" indent="1"/>
    </xf>
    <xf numFmtId="0" fontId="22" fillId="33" borderId="10" xfId="0" applyFont="1" applyFill="1" applyBorder="1" applyAlignment="1">
      <alignment horizontal="left" wrapText="1" indent="1"/>
    </xf>
    <xf numFmtId="4" fontId="22" fillId="33" borderId="10" xfId="0" applyNumberFormat="1" applyFont="1" applyFill="1" applyBorder="1" applyAlignment="1">
      <alignment horizontal="right" wrapText="1" indent="1"/>
    </xf>
    <xf numFmtId="4" fontId="28" fillId="33" borderId="14" xfId="0" applyNumberFormat="1" applyFont="1" applyFill="1" applyBorder="1" applyAlignment="1">
      <alignment horizontal="right" wrapText="1" indent="1"/>
    </xf>
    <xf numFmtId="2" fontId="40" fillId="0" borderId="11" xfId="0" applyNumberFormat="1" applyFont="1" applyBorder="1" applyAlignment="1">
      <alignment horizontal="right" indent="1"/>
    </xf>
    <xf numFmtId="0" fontId="19" fillId="0" borderId="1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left" wrapText="1" indent="3"/>
    </xf>
    <xf numFmtId="4" fontId="41" fillId="33" borderId="10" xfId="0" applyNumberFormat="1" applyFont="1" applyFill="1" applyBorder="1" applyAlignment="1">
      <alignment horizontal="right" wrapText="1" indent="1"/>
    </xf>
    <xf numFmtId="10" fontId="42" fillId="0" borderId="11" xfId="0" applyNumberFormat="1" applyFont="1" applyBorder="1" applyAlignment="1">
      <alignment horizontal="right" indent="1"/>
    </xf>
    <xf numFmtId="10" fontId="34" fillId="0" borderId="11" xfId="0" applyNumberFormat="1" applyFont="1" applyBorder="1" applyAlignment="1">
      <alignment horizontal="right" indent="1"/>
    </xf>
    <xf numFmtId="4" fontId="43" fillId="33" borderId="10" xfId="0" applyNumberFormat="1" applyFont="1" applyFill="1" applyBorder="1" applyAlignment="1">
      <alignment horizontal="right" wrapText="1" indent="1"/>
    </xf>
    <xf numFmtId="0" fontId="22" fillId="33" borderId="10" xfId="0" applyFont="1" applyFill="1" applyBorder="1" applyAlignment="1">
      <alignment horizontal="left" wrapText="1" indent="5"/>
    </xf>
    <xf numFmtId="0" fontId="44" fillId="33" borderId="13" xfId="0" applyFont="1" applyFill="1" applyBorder="1" applyAlignment="1">
      <alignment horizontal="left" wrapText="1" indent="3"/>
    </xf>
    <xf numFmtId="4" fontId="44" fillId="0" borderId="10" xfId="0" applyNumberFormat="1" applyFont="1" applyBorder="1" applyAlignment="1">
      <alignment wrapText="1"/>
    </xf>
    <xf numFmtId="4" fontId="44" fillId="33" borderId="16" xfId="0" applyNumberFormat="1" applyFont="1" applyFill="1" applyBorder="1" applyAlignment="1">
      <alignment wrapText="1"/>
    </xf>
    <xf numFmtId="0" fontId="23" fillId="37" borderId="13" xfId="0" applyFont="1" applyFill="1" applyBorder="1" applyAlignment="1">
      <alignment horizontal="left" wrapText="1" indent="3"/>
    </xf>
    <xf numFmtId="4" fontId="23" fillId="37" borderId="10" xfId="0" applyNumberFormat="1" applyFont="1" applyFill="1" applyBorder="1" applyAlignment="1">
      <alignment wrapText="1"/>
    </xf>
    <xf numFmtId="0" fontId="23" fillId="33" borderId="0" xfId="0" applyFont="1" applyFill="1" applyAlignment="1">
      <alignment horizontal="left" wrapText="1" indent="3"/>
    </xf>
    <xf numFmtId="0" fontId="44" fillId="33" borderId="10" xfId="0" applyFont="1" applyFill="1" applyBorder="1" applyAlignment="1">
      <alignment horizontal="left" wrapText="1" indent="1"/>
    </xf>
    <xf numFmtId="4" fontId="44" fillId="33" borderId="10" xfId="0" applyNumberFormat="1" applyFont="1" applyFill="1" applyBorder="1" applyAlignment="1">
      <alignment horizontal="right" wrapText="1" indent="1"/>
    </xf>
    <xf numFmtId="4" fontId="23" fillId="38" borderId="10" xfId="0" applyNumberFormat="1" applyFont="1" applyFill="1" applyBorder="1" applyAlignment="1">
      <alignment horizontal="right" wrapText="1" indent="1"/>
    </xf>
    <xf numFmtId="0" fontId="45" fillId="0" borderId="0" xfId="0" applyFont="1"/>
    <xf numFmtId="0" fontId="46" fillId="0" borderId="0" xfId="0" applyFont="1" applyAlignment="1">
      <alignment horizontal="left" indent="1"/>
    </xf>
    <xf numFmtId="0" fontId="43" fillId="34" borderId="2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right" wrapText="1"/>
    </xf>
    <xf numFmtId="4" fontId="49" fillId="33" borderId="10" xfId="0" applyNumberFormat="1" applyFont="1" applyFill="1" applyBorder="1" applyAlignment="1">
      <alignment horizontal="right" wrapText="1" indent="1"/>
    </xf>
    <xf numFmtId="0" fontId="49" fillId="33" borderId="10" xfId="0" applyFont="1" applyFill="1" applyBorder="1" applyAlignment="1">
      <alignment horizontal="left" wrapText="1" indent="1"/>
    </xf>
    <xf numFmtId="0" fontId="46" fillId="34" borderId="0" xfId="0" applyFont="1" applyFill="1" applyAlignment="1">
      <alignment horizontal="left" indent="1"/>
    </xf>
    <xf numFmtId="0" fontId="49" fillId="33" borderId="10" xfId="0" applyFont="1" applyFill="1" applyBorder="1" applyAlignment="1">
      <alignment horizontal="right" wrapText="1" indent="1"/>
    </xf>
    <xf numFmtId="0" fontId="23" fillId="38" borderId="10" xfId="0" applyFont="1" applyFill="1" applyBorder="1" applyAlignment="1">
      <alignment horizontal="left" wrapText="1" indent="1"/>
    </xf>
    <xf numFmtId="0" fontId="19" fillId="0" borderId="13" xfId="0" applyFont="1" applyBorder="1" applyAlignment="1">
      <alignment horizontal="left" vertical="center" wrapText="1"/>
    </xf>
    <xf numFmtId="0" fontId="50" fillId="0" borderId="0" xfId="0" applyFont="1"/>
    <xf numFmtId="0" fontId="51" fillId="0" borderId="0" xfId="0" applyFont="1"/>
    <xf numFmtId="0" fontId="52" fillId="0" borderId="0" xfId="0" applyFont="1" applyAlignment="1">
      <alignment horizontal="left" indent="1"/>
    </xf>
    <xf numFmtId="0" fontId="44" fillId="33" borderId="10" xfId="0" applyFont="1" applyFill="1" applyBorder="1" applyAlignment="1">
      <alignment horizontal="left" wrapText="1" indent="3"/>
    </xf>
    <xf numFmtId="4" fontId="51" fillId="0" borderId="0" xfId="0" applyNumberFormat="1" applyFont="1"/>
    <xf numFmtId="2" fontId="53" fillId="34" borderId="10" xfId="0" applyNumberFormat="1" applyFont="1" applyFill="1" applyBorder="1" applyAlignment="1">
      <alignment horizontal="right" wrapText="1" indent="1"/>
    </xf>
    <xf numFmtId="2" fontId="44" fillId="34" borderId="10" xfId="0" applyNumberFormat="1" applyFont="1" applyFill="1" applyBorder="1" applyAlignment="1">
      <alignment horizontal="right" wrapText="1" indent="1"/>
    </xf>
    <xf numFmtId="2" fontId="44" fillId="33" borderId="10" xfId="0" applyNumberFormat="1" applyFont="1" applyFill="1" applyBorder="1" applyAlignment="1">
      <alignment horizontal="right" wrapText="1" indent="1"/>
    </xf>
    <xf numFmtId="0" fontId="23" fillId="33" borderId="13" xfId="0" applyFont="1" applyFill="1" applyBorder="1" applyAlignment="1">
      <alignment horizontal="left" wrapText="1" indent="1"/>
    </xf>
    <xf numFmtId="0" fontId="23" fillId="39" borderId="10" xfId="0" applyFont="1" applyFill="1" applyBorder="1" applyAlignment="1">
      <alignment horizontal="left" wrapText="1" indent="1"/>
    </xf>
    <xf numFmtId="4" fontId="23" fillId="39" borderId="10" xfId="0" applyNumberFormat="1" applyFont="1" applyFill="1" applyBorder="1" applyAlignment="1">
      <alignment horizontal="right" wrapText="1" indent="1"/>
    </xf>
    <xf numFmtId="4" fontId="23" fillId="33" borderId="13" xfId="0" applyNumberFormat="1" applyFont="1" applyFill="1" applyBorder="1" applyAlignment="1">
      <alignment horizontal="right" wrapText="1" indent="1"/>
    </xf>
    <xf numFmtId="0" fontId="23" fillId="38" borderId="14" xfId="0" applyFont="1" applyFill="1" applyBorder="1" applyAlignment="1">
      <alignment horizontal="left" wrapText="1" indent="1"/>
    </xf>
    <xf numFmtId="0" fontId="23" fillId="38" borderId="13" xfId="0" applyFont="1" applyFill="1" applyBorder="1" applyAlignment="1">
      <alignment horizontal="left" wrapText="1" indent="1"/>
    </xf>
    <xf numFmtId="0" fontId="54" fillId="0" borderId="0" xfId="0" applyFont="1"/>
    <xf numFmtId="0" fontId="54" fillId="38" borderId="13" xfId="0" applyFont="1" applyFill="1" applyBorder="1"/>
    <xf numFmtId="0" fontId="47" fillId="0" borderId="0" xfId="0" applyFont="1" applyAlignment="1">
      <alignment horizontal="left" indent="1"/>
    </xf>
    <xf numFmtId="0" fontId="43" fillId="0" borderId="13" xfId="0" applyFont="1" applyBorder="1" applyAlignment="1">
      <alignment horizontal="left" vertical="center" wrapText="1"/>
    </xf>
    <xf numFmtId="4" fontId="52" fillId="0" borderId="11" xfId="0" applyNumberFormat="1" applyFont="1" applyBorder="1" applyAlignment="1">
      <alignment horizontal="right" indent="1"/>
    </xf>
    <xf numFmtId="4" fontId="44" fillId="33" borderId="22" xfId="0" applyNumberFormat="1" applyFont="1" applyFill="1" applyBorder="1" applyAlignment="1">
      <alignment wrapText="1"/>
    </xf>
    <xf numFmtId="4" fontId="44" fillId="33" borderId="13" xfId="0" applyNumberFormat="1" applyFont="1" applyFill="1" applyBorder="1" applyAlignment="1">
      <alignment wrapText="1"/>
    </xf>
    <xf numFmtId="4" fontId="23" fillId="37" borderId="22" xfId="0" applyNumberFormat="1" applyFont="1" applyFill="1" applyBorder="1" applyAlignment="1">
      <alignment wrapText="1"/>
    </xf>
    <xf numFmtId="4" fontId="23" fillId="37" borderId="13" xfId="0" applyNumberFormat="1" applyFont="1" applyFill="1" applyBorder="1" applyAlignment="1">
      <alignment wrapText="1"/>
    </xf>
    <xf numFmtId="4" fontId="23" fillId="33" borderId="0" xfId="0" applyNumberFormat="1" applyFont="1" applyFill="1" applyAlignment="1">
      <alignment wrapText="1"/>
    </xf>
    <xf numFmtId="4" fontId="52" fillId="0" borderId="0" xfId="0" applyNumberFormat="1" applyFont="1" applyAlignment="1">
      <alignment horizontal="left" indent="1"/>
    </xf>
    <xf numFmtId="4" fontId="46" fillId="0" borderId="0" xfId="0" applyNumberFormat="1" applyFont="1" applyAlignment="1">
      <alignment horizontal="left" indent="1"/>
    </xf>
    <xf numFmtId="0" fontId="23" fillId="39" borderId="13" xfId="0" applyFont="1" applyFill="1" applyBorder="1" applyAlignment="1">
      <alignment horizontal="left" wrapText="1" indent="1"/>
    </xf>
    <xf numFmtId="4" fontId="24" fillId="33" borderId="10" xfId="0" applyNumberFormat="1" applyFont="1" applyFill="1" applyBorder="1" applyAlignment="1">
      <alignment horizontal="right" wrapText="1" indent="1"/>
    </xf>
    <xf numFmtId="0" fontId="23" fillId="38" borderId="13" xfId="0" applyFont="1" applyFill="1" applyBorder="1" applyAlignment="1">
      <alignment horizontal="left" wrapText="1"/>
    </xf>
    <xf numFmtId="0" fontId="36" fillId="33" borderId="13" xfId="0" applyFont="1" applyFill="1" applyBorder="1" applyAlignment="1">
      <alignment horizontal="left" wrapText="1" indent="1"/>
    </xf>
    <xf numFmtId="0" fontId="49" fillId="33" borderId="13" xfId="0" applyFont="1" applyFill="1" applyBorder="1" applyAlignment="1">
      <alignment horizontal="left" wrapText="1" indent="1"/>
    </xf>
    <xf numFmtId="0" fontId="49" fillId="33" borderId="13" xfId="0" applyFont="1" applyFill="1" applyBorder="1" applyAlignment="1">
      <alignment horizontal="left" wrapText="1" indent="2"/>
    </xf>
    <xf numFmtId="0" fontId="49" fillId="34" borderId="13" xfId="0" applyFont="1" applyFill="1" applyBorder="1" applyAlignment="1">
      <alignment horizontal="left" wrapText="1" indent="2"/>
    </xf>
    <xf numFmtId="0" fontId="49" fillId="33" borderId="13" xfId="0" applyFont="1" applyFill="1" applyBorder="1" applyAlignment="1">
      <alignment horizontal="left" wrapText="1" indent="4"/>
    </xf>
    <xf numFmtId="2" fontId="24" fillId="33" borderId="10" xfId="0" applyNumberFormat="1" applyFont="1" applyFill="1" applyBorder="1" applyAlignment="1">
      <alignment horizontal="right" wrapText="1" indent="1"/>
    </xf>
    <xf numFmtId="2" fontId="52" fillId="0" borderId="13" xfId="0" applyNumberFormat="1" applyFont="1" applyBorder="1"/>
    <xf numFmtId="2" fontId="52" fillId="38" borderId="13" xfId="0" applyNumberFormat="1" applyFont="1" applyFill="1" applyBorder="1"/>
    <xf numFmtId="0" fontId="24" fillId="39" borderId="10" xfId="0" applyFont="1" applyFill="1" applyBorder="1" applyAlignment="1">
      <alignment horizontal="left" wrapText="1" indent="1"/>
    </xf>
    <xf numFmtId="2" fontId="24" fillId="39" borderId="10" xfId="0" applyNumberFormat="1" applyFont="1" applyFill="1" applyBorder="1" applyAlignment="1">
      <alignment horizontal="right" wrapText="1" indent="1"/>
    </xf>
    <xf numFmtId="4" fontId="49" fillId="34" borderId="10" xfId="0" applyNumberFormat="1" applyFont="1" applyFill="1" applyBorder="1" applyAlignment="1">
      <alignment horizontal="right" wrapText="1" indent="1"/>
    </xf>
    <xf numFmtId="4" fontId="44" fillId="34" borderId="10" xfId="0" applyNumberFormat="1" applyFont="1" applyFill="1" applyBorder="1" applyAlignment="1">
      <alignment horizontal="right" wrapText="1" indent="1"/>
    </xf>
    <xf numFmtId="4" fontId="54" fillId="0" borderId="0" xfId="0" applyNumberFormat="1" applyFont="1"/>
    <xf numFmtId="0" fontId="22" fillId="0" borderId="13" xfId="0" applyFont="1" applyBorder="1" applyAlignment="1">
      <alignment horizontal="left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wrapText="1" indent="1"/>
    </xf>
    <xf numFmtId="0" fontId="44" fillId="33" borderId="13" xfId="0" applyFont="1" applyFill="1" applyBorder="1" applyAlignment="1">
      <alignment horizontal="left" wrapText="1" indent="2"/>
    </xf>
    <xf numFmtId="0" fontId="22" fillId="38" borderId="10" xfId="0" applyFont="1" applyFill="1" applyBorder="1" applyAlignment="1">
      <alignment horizontal="left" wrapText="1" indent="1"/>
    </xf>
    <xf numFmtId="4" fontId="22" fillId="38" borderId="10" xfId="0" applyNumberFormat="1" applyFont="1" applyFill="1" applyBorder="1" applyAlignment="1">
      <alignment horizontal="right" wrapText="1" indent="1"/>
    </xf>
    <xf numFmtId="0" fontId="22" fillId="35" borderId="10" xfId="0" applyFont="1" applyFill="1" applyBorder="1" applyAlignment="1">
      <alignment horizontal="left" wrapText="1" indent="1"/>
    </xf>
    <xf numFmtId="4" fontId="22" fillId="35" borderId="10" xfId="0" applyNumberFormat="1" applyFont="1" applyFill="1" applyBorder="1" applyAlignment="1">
      <alignment horizontal="right" wrapText="1" indent="1"/>
    </xf>
    <xf numFmtId="0" fontId="22" fillId="33" borderId="10" xfId="0" applyFont="1" applyFill="1" applyBorder="1" applyAlignment="1">
      <alignment horizontal="left" wrapText="1" indent="4"/>
    </xf>
    <xf numFmtId="0" fontId="24" fillId="33" borderId="10" xfId="0" applyFont="1" applyFill="1" applyBorder="1" applyAlignment="1">
      <alignment horizontal="left" wrapText="1" indent="5"/>
    </xf>
    <xf numFmtId="0" fontId="24" fillId="33" borderId="10" xfId="0" applyFont="1" applyFill="1" applyBorder="1" applyAlignment="1">
      <alignment horizontal="left" wrapText="1" indent="1"/>
    </xf>
    <xf numFmtId="0" fontId="24" fillId="33" borderId="10" xfId="0" applyFont="1" applyFill="1" applyBorder="1" applyAlignment="1">
      <alignment horizontal="right" wrapText="1" indent="1"/>
    </xf>
    <xf numFmtId="0" fontId="22" fillId="33" borderId="10" xfId="0" applyFont="1" applyFill="1" applyBorder="1" applyAlignment="1">
      <alignment horizontal="right" wrapText="1" indent="1"/>
    </xf>
    <xf numFmtId="0" fontId="22" fillId="40" borderId="10" xfId="0" applyFont="1" applyFill="1" applyBorder="1" applyAlignment="1">
      <alignment horizontal="left" wrapText="1" indent="1"/>
    </xf>
    <xf numFmtId="0" fontId="56" fillId="40" borderId="10" xfId="0" applyFont="1" applyFill="1" applyBorder="1" applyAlignment="1">
      <alignment horizontal="left" wrapText="1" indent="1"/>
    </xf>
    <xf numFmtId="4" fontId="57" fillId="40" borderId="10" xfId="0" applyNumberFormat="1" applyFont="1" applyFill="1" applyBorder="1" applyAlignment="1">
      <alignment horizontal="right" wrapText="1" indent="1"/>
    </xf>
    <xf numFmtId="4" fontId="24" fillId="40" borderId="10" xfId="0" applyNumberFormat="1" applyFont="1" applyFill="1" applyBorder="1" applyAlignment="1">
      <alignment horizontal="right" wrapText="1" indent="1"/>
    </xf>
    <xf numFmtId="0" fontId="31" fillId="33" borderId="10" xfId="0" applyFont="1" applyFill="1" applyBorder="1" applyAlignment="1">
      <alignment horizontal="left" wrapText="1" indent="1"/>
    </xf>
    <xf numFmtId="0" fontId="22" fillId="37" borderId="13" xfId="0" applyFont="1" applyFill="1" applyBorder="1" applyAlignment="1">
      <alignment horizontal="left" wrapText="1" indent="3"/>
    </xf>
    <xf numFmtId="4" fontId="22" fillId="37" borderId="10" xfId="0" applyNumberFormat="1" applyFont="1" applyFill="1" applyBorder="1" applyAlignment="1">
      <alignment wrapText="1"/>
    </xf>
    <xf numFmtId="4" fontId="22" fillId="37" borderId="22" xfId="0" applyNumberFormat="1" applyFont="1" applyFill="1" applyBorder="1" applyAlignment="1">
      <alignment wrapText="1"/>
    </xf>
    <xf numFmtId="4" fontId="46" fillId="0" borderId="11" xfId="0" applyNumberFormat="1" applyFont="1" applyBorder="1" applyAlignment="1">
      <alignment horizontal="right" indent="1"/>
    </xf>
    <xf numFmtId="4" fontId="23" fillId="37" borderId="14" xfId="0" applyNumberFormat="1" applyFont="1" applyFill="1" applyBorder="1" applyAlignment="1">
      <alignment wrapText="1"/>
    </xf>
    <xf numFmtId="4" fontId="46" fillId="0" borderId="13" xfId="0" applyNumberFormat="1" applyFont="1" applyBorder="1" applyAlignment="1">
      <alignment horizontal="right" indent="1"/>
    </xf>
    <xf numFmtId="4" fontId="5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left" wrapText="1" indent="3"/>
    </xf>
    <xf numFmtId="4" fontId="22" fillId="0" borderId="0" xfId="0" applyNumberFormat="1" applyFont="1" applyAlignment="1">
      <alignment wrapText="1"/>
    </xf>
    <xf numFmtId="4" fontId="24" fillId="34" borderId="10" xfId="0" applyNumberFormat="1" applyFont="1" applyFill="1" applyBorder="1" applyAlignment="1">
      <alignment horizontal="right" wrapText="1" indent="1"/>
    </xf>
    <xf numFmtId="0" fontId="50" fillId="0" borderId="0" xfId="0" applyFont="1" applyAlignment="1">
      <alignment horizontal="center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16" zoomScale="98" zoomScaleNormal="98" workbookViewId="0">
      <selection activeCell="E27" sqref="E27"/>
    </sheetView>
  </sheetViews>
  <sheetFormatPr defaultColWidth="9.109375" defaultRowHeight="11.4" x14ac:dyDescent="0.2"/>
  <cols>
    <col min="1" max="1" width="53" style="101" customWidth="1"/>
    <col min="2" max="5" width="14.6640625" style="101" customWidth="1"/>
    <col min="6" max="7" width="8.33203125" style="101" customWidth="1"/>
    <col min="8" max="10" width="9.109375" style="101"/>
    <col min="11" max="11" width="12.5546875" style="101" bestFit="1" customWidth="1"/>
    <col min="12" max="16384" width="9.109375" style="101"/>
  </cols>
  <sheetData>
    <row r="1" spans="1:11" x14ac:dyDescent="0.2">
      <c r="A1" s="100" t="s">
        <v>14</v>
      </c>
    </row>
    <row r="2" spans="1:11" ht="4.95" customHeight="1" x14ac:dyDescent="0.2">
      <c r="A2" s="100"/>
    </row>
    <row r="3" spans="1:11" ht="15" customHeight="1" x14ac:dyDescent="0.25">
      <c r="A3" s="185" t="s">
        <v>181</v>
      </c>
      <c r="B3" s="185"/>
      <c r="C3" s="185"/>
      <c r="D3" s="185"/>
      <c r="E3" s="185"/>
      <c r="F3" s="185"/>
      <c r="G3" s="185"/>
    </row>
    <row r="4" spans="1:11" ht="15.75" customHeight="1" x14ac:dyDescent="0.25">
      <c r="A4" s="185" t="s">
        <v>187</v>
      </c>
      <c r="B4" s="185"/>
      <c r="C4" s="185"/>
      <c r="D4" s="185"/>
      <c r="E4" s="185"/>
      <c r="F4" s="185"/>
      <c r="G4" s="185"/>
    </row>
    <row r="5" spans="1:11" ht="12.6" customHeight="1" x14ac:dyDescent="0.25">
      <c r="A5" s="129"/>
    </row>
    <row r="6" spans="1:11" ht="28.2" customHeight="1" x14ac:dyDescent="0.2">
      <c r="A6" s="130" t="s">
        <v>224</v>
      </c>
      <c r="B6" s="102" t="s">
        <v>182</v>
      </c>
      <c r="C6" s="103" t="s">
        <v>197</v>
      </c>
      <c r="D6" s="103" t="s">
        <v>196</v>
      </c>
      <c r="E6" s="102" t="s">
        <v>186</v>
      </c>
      <c r="F6" s="103" t="s">
        <v>198</v>
      </c>
      <c r="G6" s="103" t="s">
        <v>198</v>
      </c>
    </row>
    <row r="7" spans="1:11" ht="9.75" customHeight="1" x14ac:dyDescent="0.2">
      <c r="A7" s="104">
        <v>1</v>
      </c>
      <c r="B7" s="105">
        <v>2</v>
      </c>
      <c r="C7" s="104">
        <v>3</v>
      </c>
      <c r="D7" s="104">
        <v>4</v>
      </c>
      <c r="E7" s="104">
        <v>5</v>
      </c>
      <c r="F7" s="104" t="s">
        <v>12</v>
      </c>
      <c r="G7" s="104" t="s">
        <v>180</v>
      </c>
    </row>
    <row r="8" spans="1:11" ht="13.2" x14ac:dyDescent="0.25">
      <c r="A8" s="91" t="s">
        <v>243</v>
      </c>
      <c r="B8" s="92">
        <v>10603351.32</v>
      </c>
      <c r="C8" s="92">
        <v>13420050.880000001</v>
      </c>
      <c r="D8" s="92">
        <v>13420050.880000001</v>
      </c>
      <c r="E8" s="92">
        <v>12030796.67</v>
      </c>
      <c r="F8" s="131">
        <f>E8/B8*100</f>
        <v>113.46220932345756</v>
      </c>
      <c r="G8" s="131">
        <f>E8/D8*100</f>
        <v>89.647921439177139</v>
      </c>
    </row>
    <row r="9" spans="1:11" ht="13.2" x14ac:dyDescent="0.25">
      <c r="A9" s="91" t="s">
        <v>244</v>
      </c>
      <c r="B9" s="92">
        <v>1884.66</v>
      </c>
      <c r="C9" s="92">
        <v>140</v>
      </c>
      <c r="D9" s="92">
        <v>140</v>
      </c>
      <c r="E9" s="92"/>
      <c r="F9" s="131">
        <f t="shared" ref="F9:F14" si="0">E9/B9*100</f>
        <v>0</v>
      </c>
      <c r="G9" s="131">
        <f t="shared" ref="G9:G14" si="1">E9/D9*100</f>
        <v>0</v>
      </c>
    </row>
    <row r="10" spans="1:11" ht="13.2" x14ac:dyDescent="0.25">
      <c r="A10" s="94" t="s">
        <v>75</v>
      </c>
      <c r="B10" s="95">
        <f>SUM(B8:B9)</f>
        <v>10605235.98</v>
      </c>
      <c r="C10" s="95">
        <f t="shared" ref="C10:E10" si="2">SUM(C8:C9)</f>
        <v>13420190.880000001</v>
      </c>
      <c r="D10" s="95">
        <f t="shared" si="2"/>
        <v>13420190.880000001</v>
      </c>
      <c r="E10" s="95">
        <f t="shared" si="2"/>
        <v>12030796.67</v>
      </c>
      <c r="F10" s="131">
        <f t="shared" si="0"/>
        <v>113.44204591664354</v>
      </c>
      <c r="G10" s="131">
        <f t="shared" si="1"/>
        <v>89.646986228261454</v>
      </c>
    </row>
    <row r="11" spans="1:11" ht="13.2" x14ac:dyDescent="0.25">
      <c r="A11" s="91" t="s">
        <v>77</v>
      </c>
      <c r="B11" s="93">
        <v>9572360.5</v>
      </c>
      <c r="C11" s="93">
        <v>12457054</v>
      </c>
      <c r="D11" s="93">
        <v>12457054</v>
      </c>
      <c r="E11" s="93">
        <v>11171618.289999999</v>
      </c>
      <c r="F11" s="131">
        <f t="shared" si="0"/>
        <v>116.70703678575414</v>
      </c>
      <c r="G11" s="131">
        <f t="shared" si="1"/>
        <v>89.681061750234036</v>
      </c>
    </row>
    <row r="12" spans="1:11" ht="13.2" x14ac:dyDescent="0.25">
      <c r="A12" s="91" t="s">
        <v>78</v>
      </c>
      <c r="B12" s="132">
        <v>858039.42</v>
      </c>
      <c r="C12" s="133">
        <v>1736279</v>
      </c>
      <c r="D12" s="133">
        <v>1736279</v>
      </c>
      <c r="E12" s="133">
        <v>1675276.42</v>
      </c>
      <c r="F12" s="131">
        <f t="shared" si="0"/>
        <v>195.24469167162505</v>
      </c>
      <c r="G12" s="131">
        <f t="shared" si="1"/>
        <v>96.486591152689158</v>
      </c>
    </row>
    <row r="13" spans="1:11" ht="13.2" x14ac:dyDescent="0.25">
      <c r="A13" s="94" t="s">
        <v>76</v>
      </c>
      <c r="B13" s="134">
        <f>SUM(B11:B12)</f>
        <v>10430399.92</v>
      </c>
      <c r="C13" s="134">
        <f t="shared" ref="C13:E13" si="3">SUM(C11:C12)</f>
        <v>14193333</v>
      </c>
      <c r="D13" s="134">
        <f t="shared" si="3"/>
        <v>14193333</v>
      </c>
      <c r="E13" s="134">
        <f t="shared" si="3"/>
        <v>12846894.709999999</v>
      </c>
      <c r="F13" s="131">
        <f t="shared" si="0"/>
        <v>123.16780572685846</v>
      </c>
      <c r="G13" s="131">
        <f t="shared" si="1"/>
        <v>90.513586273217143</v>
      </c>
    </row>
    <row r="14" spans="1:11" ht="13.2" x14ac:dyDescent="0.25">
      <c r="A14" s="94" t="s">
        <v>184</v>
      </c>
      <c r="B14" s="135">
        <f>B10-B13</f>
        <v>174836.06000000052</v>
      </c>
      <c r="C14" s="135">
        <f t="shared" ref="C14:E14" si="4">C10-C13</f>
        <v>-773142.11999999918</v>
      </c>
      <c r="D14" s="135">
        <f t="shared" si="4"/>
        <v>-773142.11999999918</v>
      </c>
      <c r="E14" s="135">
        <f t="shared" si="4"/>
        <v>-816098.03999999911</v>
      </c>
      <c r="F14" s="131">
        <f t="shared" si="0"/>
        <v>-466.77901572478618</v>
      </c>
      <c r="G14" s="131">
        <f t="shared" si="1"/>
        <v>105.55601860108203</v>
      </c>
    </row>
    <row r="15" spans="1:11" ht="11.25" customHeight="1" x14ac:dyDescent="0.25">
      <c r="A15" s="96"/>
      <c r="B15" s="136"/>
      <c r="C15" s="136"/>
      <c r="D15" s="136"/>
      <c r="E15" s="136"/>
      <c r="F15" s="137"/>
      <c r="G15" s="137"/>
    </row>
    <row r="16" spans="1:11" ht="17.25" customHeight="1" x14ac:dyDescent="0.25">
      <c r="A16" s="185" t="s">
        <v>252</v>
      </c>
      <c r="B16" s="185"/>
      <c r="C16" s="185"/>
      <c r="D16" s="185"/>
      <c r="E16" s="185"/>
      <c r="F16" s="185"/>
      <c r="G16" s="185"/>
      <c r="K16" s="138"/>
    </row>
    <row r="17" spans="1:11" ht="28.2" customHeight="1" x14ac:dyDescent="0.2">
      <c r="A17" s="130" t="s">
        <v>224</v>
      </c>
      <c r="B17" s="102" t="s">
        <v>182</v>
      </c>
      <c r="C17" s="103" t="s">
        <v>197</v>
      </c>
      <c r="D17" s="103" t="s">
        <v>196</v>
      </c>
      <c r="E17" s="102" t="s">
        <v>186</v>
      </c>
      <c r="F17" s="103" t="s">
        <v>198</v>
      </c>
      <c r="G17" s="103" t="s">
        <v>198</v>
      </c>
    </row>
    <row r="18" spans="1:11" x14ac:dyDescent="0.2">
      <c r="A18" s="104">
        <v>1</v>
      </c>
      <c r="B18" s="105">
        <v>2</v>
      </c>
      <c r="C18" s="104">
        <v>3</v>
      </c>
      <c r="D18" s="104">
        <v>4</v>
      </c>
      <c r="E18" s="104">
        <v>5</v>
      </c>
      <c r="F18" s="104" t="s">
        <v>12</v>
      </c>
      <c r="G18" s="104" t="s">
        <v>180</v>
      </c>
      <c r="K18" s="138"/>
    </row>
    <row r="19" spans="1:11" ht="13.2" x14ac:dyDescent="0.25">
      <c r="A19" s="91" t="s">
        <v>245</v>
      </c>
      <c r="B19" s="92"/>
      <c r="C19" s="92">
        <v>787500</v>
      </c>
      <c r="D19" s="92">
        <v>787500</v>
      </c>
      <c r="E19" s="92">
        <v>787500</v>
      </c>
      <c r="F19" s="131"/>
      <c r="G19" s="131"/>
    </row>
    <row r="20" spans="1:11" ht="13.2" x14ac:dyDescent="0.25">
      <c r="A20" s="91" t="s">
        <v>79</v>
      </c>
      <c r="B20" s="92"/>
      <c r="C20" s="92"/>
      <c r="D20" s="92"/>
      <c r="E20" s="92"/>
      <c r="F20" s="131"/>
      <c r="G20" s="131"/>
    </row>
    <row r="21" spans="1:11" ht="12" x14ac:dyDescent="0.25">
      <c r="A21" s="175" t="s">
        <v>80</v>
      </c>
      <c r="B21" s="177">
        <f>B19-B20</f>
        <v>0</v>
      </c>
      <c r="C21" s="177">
        <f t="shared" ref="C21:E21" si="5">C19-C20</f>
        <v>787500</v>
      </c>
      <c r="D21" s="177">
        <f t="shared" si="5"/>
        <v>787500</v>
      </c>
      <c r="E21" s="177">
        <f t="shared" si="5"/>
        <v>787500</v>
      </c>
      <c r="F21" s="178"/>
      <c r="G21" s="178"/>
    </row>
    <row r="22" spans="1:11" ht="18" customHeight="1" x14ac:dyDescent="0.2">
      <c r="B22" s="138"/>
      <c r="C22" s="138"/>
    </row>
    <row r="23" spans="1:11" ht="24.75" customHeight="1" x14ac:dyDescent="0.25">
      <c r="A23" s="185" t="s">
        <v>254</v>
      </c>
      <c r="B23" s="185"/>
      <c r="C23" s="185"/>
      <c r="D23" s="185"/>
      <c r="E23" s="185"/>
      <c r="F23" s="185"/>
      <c r="G23" s="185"/>
    </row>
    <row r="24" spans="1:11" ht="26.4" customHeight="1" x14ac:dyDescent="0.2">
      <c r="A24" s="130" t="s">
        <v>224</v>
      </c>
      <c r="B24" s="102" t="s">
        <v>182</v>
      </c>
      <c r="C24" s="103" t="s">
        <v>197</v>
      </c>
      <c r="D24" s="103" t="s">
        <v>196</v>
      </c>
      <c r="E24" s="102" t="s">
        <v>186</v>
      </c>
      <c r="F24" s="103" t="s">
        <v>198</v>
      </c>
      <c r="G24" s="103" t="s">
        <v>198</v>
      </c>
    </row>
    <row r="25" spans="1:11" x14ac:dyDescent="0.2">
      <c r="A25" s="104">
        <v>1</v>
      </c>
      <c r="B25" s="105">
        <v>2</v>
      </c>
      <c r="C25" s="104">
        <v>3</v>
      </c>
      <c r="D25" s="104">
        <v>4</v>
      </c>
      <c r="E25" s="104">
        <v>5</v>
      </c>
      <c r="F25" s="104" t="s">
        <v>12</v>
      </c>
      <c r="G25" s="104" t="s">
        <v>180</v>
      </c>
      <c r="K25" s="138"/>
    </row>
    <row r="26" spans="1:11" ht="13.2" x14ac:dyDescent="0.25">
      <c r="A26" s="91" t="s">
        <v>246</v>
      </c>
      <c r="B26" s="37">
        <v>-189193.94</v>
      </c>
      <c r="C26" s="92"/>
      <c r="D26" s="92"/>
      <c r="E26" s="92">
        <v>-169288.95999999999</v>
      </c>
      <c r="F26" s="131"/>
      <c r="G26" s="131"/>
    </row>
    <row r="27" spans="1:11" ht="26.4" x14ac:dyDescent="0.25">
      <c r="A27" s="91" t="s">
        <v>247</v>
      </c>
      <c r="B27" s="92"/>
      <c r="C27" s="92">
        <v>58565.62</v>
      </c>
      <c r="D27" s="92">
        <v>58565.62</v>
      </c>
      <c r="E27" s="92"/>
      <c r="F27" s="131"/>
      <c r="G27" s="131"/>
    </row>
    <row r="28" spans="1:11" ht="26.4" x14ac:dyDescent="0.25">
      <c r="A28" s="91" t="s">
        <v>248</v>
      </c>
      <c r="B28" s="92"/>
      <c r="C28" s="92">
        <v>-72923.5</v>
      </c>
      <c r="D28" s="92">
        <v>-72923.5</v>
      </c>
      <c r="E28" s="92"/>
      <c r="F28" s="131"/>
      <c r="G28" s="131"/>
    </row>
    <row r="29" spans="1:11" ht="16.2" customHeight="1" x14ac:dyDescent="0.25">
      <c r="A29" s="175" t="s">
        <v>251</v>
      </c>
      <c r="B29" s="176">
        <v>-189193.94</v>
      </c>
      <c r="C29" s="176">
        <f>SUM(C27:C28)</f>
        <v>-14357.879999999997</v>
      </c>
      <c r="D29" s="176">
        <f>SUM(D27:D28)</f>
        <v>-14357.879999999997</v>
      </c>
      <c r="E29" s="176">
        <v>-169288.95999999999</v>
      </c>
      <c r="F29" s="131"/>
      <c r="G29" s="131"/>
    </row>
    <row r="30" spans="1:11" ht="16.2" customHeight="1" x14ac:dyDescent="0.25">
      <c r="A30" s="182"/>
      <c r="B30" s="183"/>
      <c r="C30" s="183"/>
      <c r="D30" s="183"/>
      <c r="E30" s="183"/>
      <c r="F30" s="181"/>
      <c r="G30" s="181"/>
    </row>
    <row r="32" spans="1:11" ht="18" customHeight="1" x14ac:dyDescent="0.25">
      <c r="A32" s="94" t="s">
        <v>253</v>
      </c>
      <c r="B32" s="95">
        <f>B14+B21+B29</f>
        <v>-14357.879999999481</v>
      </c>
      <c r="C32" s="95">
        <f>C14+C21+C29</f>
        <v>8.2218321040272713E-10</v>
      </c>
      <c r="D32" s="95">
        <f>D14+D21+D29</f>
        <v>8.2218321040272713E-10</v>
      </c>
      <c r="E32" s="179">
        <f>E14+E21+E29</f>
        <v>-197886.9999999991</v>
      </c>
      <c r="F32" s="180"/>
      <c r="G32" s="180"/>
    </row>
  </sheetData>
  <mergeCells count="4">
    <mergeCell ref="A4:G4"/>
    <mergeCell ref="A3:G3"/>
    <mergeCell ref="A16:G16"/>
    <mergeCell ref="A23:G23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9"/>
  <sheetViews>
    <sheetView showGridLines="0" workbookViewId="0">
      <selection activeCell="A26" sqref="A26:H39"/>
    </sheetView>
  </sheetViews>
  <sheetFormatPr defaultColWidth="9.109375" defaultRowHeight="11.4" x14ac:dyDescent="0.2"/>
  <cols>
    <col min="1" max="1" width="44.33203125" style="20" customWidth="1"/>
    <col min="2" max="3" width="15.109375" style="20" customWidth="1"/>
    <col min="4" max="4" width="16" style="20" customWidth="1"/>
    <col min="5" max="5" width="14.109375" style="20" customWidth="1"/>
    <col min="6" max="6" width="7.5546875" style="20" customWidth="1"/>
    <col min="7" max="7" width="7.6640625" style="20" customWidth="1"/>
    <col min="8" max="16384" width="9.109375" style="20"/>
  </cols>
  <sheetData>
    <row r="1" spans="1:7" ht="76.2" thickBot="1" x14ac:dyDescent="0.25">
      <c r="A1" s="61" t="s">
        <v>0</v>
      </c>
      <c r="B1" s="61" t="s">
        <v>84</v>
      </c>
      <c r="C1" s="61" t="s">
        <v>85</v>
      </c>
      <c r="D1" s="61" t="s">
        <v>86</v>
      </c>
      <c r="E1" s="61" t="s">
        <v>87</v>
      </c>
      <c r="F1" s="61" t="s">
        <v>88</v>
      </c>
      <c r="G1" s="61" t="s">
        <v>89</v>
      </c>
    </row>
    <row r="2" spans="1:7" x14ac:dyDescent="0.2">
      <c r="A2" s="62" t="s">
        <v>1</v>
      </c>
      <c r="B2" s="63">
        <v>26826211.539999999</v>
      </c>
      <c r="C2" s="63">
        <v>65304649.719999999</v>
      </c>
      <c r="D2" s="63">
        <v>65304649.719999999</v>
      </c>
      <c r="E2" s="63">
        <v>28503283.25</v>
      </c>
      <c r="F2" s="64">
        <v>106.25</v>
      </c>
      <c r="G2" s="65">
        <v>43.65</v>
      </c>
    </row>
    <row r="3" spans="1:7" ht="13.2" x14ac:dyDescent="0.25">
      <c r="A3" s="8" t="s">
        <v>90</v>
      </c>
      <c r="B3" s="9">
        <v>26826211.539999999</v>
      </c>
      <c r="C3" s="9">
        <v>65304649.719999999</v>
      </c>
      <c r="D3" s="9">
        <v>65304649.719999999</v>
      </c>
      <c r="E3" s="9">
        <v>28503283.25</v>
      </c>
      <c r="F3" s="66">
        <v>106.25</v>
      </c>
      <c r="G3" s="65">
        <v>43.65</v>
      </c>
    </row>
    <row r="4" spans="1:7" ht="26.4" x14ac:dyDescent="0.25">
      <c r="A4" s="8" t="s">
        <v>91</v>
      </c>
      <c r="B4" s="9">
        <v>26826211.539999999</v>
      </c>
      <c r="C4" s="9">
        <v>65304649.719999999</v>
      </c>
      <c r="D4" s="9">
        <v>65304649.719999999</v>
      </c>
      <c r="E4" s="9">
        <v>28503283.25</v>
      </c>
      <c r="F4" s="66">
        <v>106.25</v>
      </c>
      <c r="G4" s="65">
        <v>43.65</v>
      </c>
    </row>
    <row r="5" spans="1:7" ht="13.2" x14ac:dyDescent="0.25">
      <c r="A5" s="67" t="s">
        <v>92</v>
      </c>
      <c r="B5" s="68">
        <v>26826211.539999999</v>
      </c>
      <c r="C5" s="68">
        <v>65304649.719999999</v>
      </c>
      <c r="D5" s="68">
        <v>65304649.719999999</v>
      </c>
      <c r="E5" s="68">
        <v>28503283.25</v>
      </c>
      <c r="F5" s="69">
        <v>106.25</v>
      </c>
      <c r="G5" s="70">
        <v>43.65</v>
      </c>
    </row>
    <row r="6" spans="1:7" ht="26.4" x14ac:dyDescent="0.25">
      <c r="A6" s="57" t="s">
        <v>17</v>
      </c>
      <c r="B6" s="9">
        <v>386492.37</v>
      </c>
      <c r="C6" s="9">
        <v>7521695.2400000002</v>
      </c>
      <c r="D6" s="9">
        <v>7521695.2400000002</v>
      </c>
      <c r="E6" s="9">
        <v>1272796.97</v>
      </c>
      <c r="F6" s="66">
        <v>329.32</v>
      </c>
      <c r="G6" s="65">
        <v>16.920000000000002</v>
      </c>
    </row>
    <row r="7" spans="1:7" x14ac:dyDescent="0.2">
      <c r="A7" s="11" t="s">
        <v>45</v>
      </c>
      <c r="B7" s="12">
        <v>7005.12</v>
      </c>
      <c r="C7" s="12">
        <v>7000</v>
      </c>
      <c r="D7" s="12">
        <v>7000</v>
      </c>
      <c r="E7" s="18">
        <v>802.06</v>
      </c>
      <c r="F7" s="18">
        <v>11.45</v>
      </c>
      <c r="G7" s="65">
        <v>11.46</v>
      </c>
    </row>
    <row r="8" spans="1:7" ht="20.399999999999999" x14ac:dyDescent="0.2">
      <c r="A8" s="13" t="s">
        <v>46</v>
      </c>
      <c r="B8" s="16">
        <v>690.95</v>
      </c>
      <c r="C8" s="15"/>
      <c r="D8" s="15"/>
      <c r="E8" s="16">
        <v>655.97</v>
      </c>
      <c r="F8" s="16">
        <v>94.94</v>
      </c>
      <c r="G8" s="71"/>
    </row>
    <row r="9" spans="1:7" ht="20.399999999999999" x14ac:dyDescent="0.2">
      <c r="A9" s="13" t="s">
        <v>47</v>
      </c>
      <c r="B9" s="14">
        <v>6314.17</v>
      </c>
      <c r="C9" s="15"/>
      <c r="D9" s="15"/>
      <c r="E9" s="16">
        <v>146.09</v>
      </c>
      <c r="F9" s="16">
        <v>2.31</v>
      </c>
      <c r="G9" s="71"/>
    </row>
    <row r="10" spans="1:7" ht="20.399999999999999" x14ac:dyDescent="0.2">
      <c r="A10" s="11" t="s">
        <v>48</v>
      </c>
      <c r="B10" s="12">
        <v>367924.73</v>
      </c>
      <c r="C10" s="12">
        <v>7513695.2400000002</v>
      </c>
      <c r="D10" s="12">
        <v>7513695.2400000002</v>
      </c>
      <c r="E10" s="12">
        <v>1270519.9099999999</v>
      </c>
      <c r="F10" s="18">
        <v>345.32</v>
      </c>
      <c r="G10" s="65">
        <v>16.91</v>
      </c>
    </row>
    <row r="11" spans="1:7" x14ac:dyDescent="0.2">
      <c r="A11" s="13" t="s">
        <v>49</v>
      </c>
      <c r="B11" s="14">
        <v>367924.73</v>
      </c>
      <c r="C11" s="15"/>
      <c r="D11" s="15"/>
      <c r="E11" s="14">
        <v>1270519.9099999999</v>
      </c>
      <c r="F11" s="16">
        <v>345.32</v>
      </c>
      <c r="G11" s="71"/>
    </row>
    <row r="12" spans="1:7" x14ac:dyDescent="0.2">
      <c r="A12" s="11" t="s">
        <v>50</v>
      </c>
      <c r="B12" s="12">
        <v>11562.52</v>
      </c>
      <c r="C12" s="12">
        <v>1000</v>
      </c>
      <c r="D12" s="12">
        <v>1000</v>
      </c>
      <c r="E12" s="12">
        <v>1475</v>
      </c>
      <c r="F12" s="18">
        <v>12.76</v>
      </c>
      <c r="G12" s="65">
        <v>147.5</v>
      </c>
    </row>
    <row r="13" spans="1:7" x14ac:dyDescent="0.2">
      <c r="A13" s="13" t="s">
        <v>51</v>
      </c>
      <c r="B13" s="14">
        <v>11562.52</v>
      </c>
      <c r="C13" s="15"/>
      <c r="D13" s="15"/>
      <c r="E13" s="14">
        <v>1475</v>
      </c>
      <c r="F13" s="16">
        <v>12.76</v>
      </c>
      <c r="G13" s="71"/>
    </row>
    <row r="14" spans="1:7" ht="26.4" x14ac:dyDescent="0.25">
      <c r="A14" s="57" t="s">
        <v>18</v>
      </c>
      <c r="B14" s="9">
        <v>24492177.539999999</v>
      </c>
      <c r="C14" s="9">
        <v>51159306.740000002</v>
      </c>
      <c r="D14" s="9">
        <v>51159306.740000002</v>
      </c>
      <c r="E14" s="9">
        <v>25148231.039999999</v>
      </c>
      <c r="F14" s="66">
        <v>102.68</v>
      </c>
      <c r="G14" s="65">
        <v>49.16</v>
      </c>
    </row>
    <row r="15" spans="1:7" ht="20.399999999999999" x14ac:dyDescent="0.2">
      <c r="A15" s="11" t="s">
        <v>52</v>
      </c>
      <c r="B15" s="72"/>
      <c r="C15" s="12">
        <v>169686.84</v>
      </c>
      <c r="D15" s="12">
        <v>169686.84</v>
      </c>
      <c r="E15" s="12">
        <v>169686.84</v>
      </c>
      <c r="F15" s="72"/>
      <c r="G15" s="65">
        <v>100</v>
      </c>
    </row>
    <row r="16" spans="1:7" ht="20.399999999999999" x14ac:dyDescent="0.2">
      <c r="A16" s="13" t="s">
        <v>53</v>
      </c>
      <c r="B16" s="15"/>
      <c r="C16" s="15"/>
      <c r="D16" s="15"/>
      <c r="E16" s="14">
        <v>169686.84</v>
      </c>
      <c r="F16" s="15"/>
      <c r="G16" s="71"/>
    </row>
    <row r="17" spans="1:7" ht="20.399999999999999" x14ac:dyDescent="0.2">
      <c r="A17" s="11" t="s">
        <v>54</v>
      </c>
      <c r="B17" s="12">
        <v>24492177.539999999</v>
      </c>
      <c r="C17" s="12">
        <v>50989619.899999999</v>
      </c>
      <c r="D17" s="12">
        <v>50989619.899999999</v>
      </c>
      <c r="E17" s="12">
        <v>24978544.199999999</v>
      </c>
      <c r="F17" s="18">
        <v>101.99</v>
      </c>
      <c r="G17" s="65">
        <v>48.99</v>
      </c>
    </row>
    <row r="18" spans="1:7" x14ac:dyDescent="0.2">
      <c r="A18" s="13" t="s">
        <v>55</v>
      </c>
      <c r="B18" s="14">
        <v>24492177.539999999</v>
      </c>
      <c r="C18" s="15"/>
      <c r="D18" s="15"/>
      <c r="E18" s="14">
        <v>24978544.199999999</v>
      </c>
      <c r="F18" s="16">
        <v>101.99</v>
      </c>
      <c r="G18" s="71"/>
    </row>
    <row r="19" spans="1:7" ht="13.2" x14ac:dyDescent="0.25">
      <c r="A19" s="57" t="s">
        <v>20</v>
      </c>
      <c r="B19" s="9">
        <v>1651097.56</v>
      </c>
      <c r="C19" s="9">
        <v>5161614.96</v>
      </c>
      <c r="D19" s="9">
        <v>5161614.96</v>
      </c>
      <c r="E19" s="9">
        <v>1783775.47</v>
      </c>
      <c r="F19" s="66">
        <v>108.04</v>
      </c>
      <c r="G19" s="65">
        <v>34.56</v>
      </c>
    </row>
    <row r="20" spans="1:7" x14ac:dyDescent="0.2">
      <c r="A20" s="11" t="s">
        <v>57</v>
      </c>
      <c r="B20" s="12">
        <v>1084679.45</v>
      </c>
      <c r="C20" s="12">
        <v>1860000</v>
      </c>
      <c r="D20" s="12">
        <v>1860000</v>
      </c>
      <c r="E20" s="12">
        <v>764690.76</v>
      </c>
      <c r="F20" s="18">
        <v>70.5</v>
      </c>
      <c r="G20" s="65">
        <v>41.11</v>
      </c>
    </row>
    <row r="21" spans="1:7" x14ac:dyDescent="0.2">
      <c r="A21" s="13" t="s">
        <v>58</v>
      </c>
      <c r="B21" s="14">
        <v>1084679.45</v>
      </c>
      <c r="C21" s="15"/>
      <c r="D21" s="15"/>
      <c r="E21" s="14">
        <v>764690.76</v>
      </c>
      <c r="F21" s="16">
        <v>70.5</v>
      </c>
      <c r="G21" s="71"/>
    </row>
    <row r="22" spans="1:7" ht="20.399999999999999" x14ac:dyDescent="0.2">
      <c r="A22" s="11" t="s">
        <v>59</v>
      </c>
      <c r="B22" s="12">
        <v>121213.72</v>
      </c>
      <c r="C22" s="12">
        <v>3301614.96</v>
      </c>
      <c r="D22" s="12">
        <v>3301614.96</v>
      </c>
      <c r="E22" s="12">
        <v>1019084.71</v>
      </c>
      <c r="F22" s="18">
        <v>840.73</v>
      </c>
      <c r="G22" s="65">
        <v>30.87</v>
      </c>
    </row>
    <row r="23" spans="1:7" ht="20.399999999999999" x14ac:dyDescent="0.2">
      <c r="A23" s="13" t="s">
        <v>60</v>
      </c>
      <c r="B23" s="14">
        <v>121213.72</v>
      </c>
      <c r="C23" s="15"/>
      <c r="D23" s="15"/>
      <c r="E23" s="14">
        <v>1019084.71</v>
      </c>
      <c r="F23" s="16">
        <v>840.73</v>
      </c>
      <c r="G23" s="71"/>
    </row>
    <row r="24" spans="1:7" x14ac:dyDescent="0.2">
      <c r="A24" s="11" t="s">
        <v>61</v>
      </c>
      <c r="B24" s="12">
        <v>445204.39</v>
      </c>
      <c r="C24" s="72"/>
      <c r="D24" s="72"/>
      <c r="E24" s="72"/>
      <c r="F24" s="72"/>
      <c r="G24" s="71"/>
    </row>
    <row r="25" spans="1:7" ht="20.399999999999999" x14ac:dyDescent="0.2">
      <c r="A25" s="13" t="s">
        <v>62</v>
      </c>
      <c r="B25" s="14">
        <v>445204.39</v>
      </c>
      <c r="C25" s="15"/>
      <c r="D25" s="15"/>
      <c r="E25" s="15"/>
      <c r="F25" s="15"/>
      <c r="G25" s="71"/>
    </row>
    <row r="26" spans="1:7" ht="26.4" x14ac:dyDescent="0.25">
      <c r="A26" s="57" t="s">
        <v>21</v>
      </c>
      <c r="B26" s="8"/>
      <c r="C26" s="9">
        <v>1240032.78</v>
      </c>
      <c r="D26" s="9">
        <v>1240032.78</v>
      </c>
      <c r="E26" s="9">
        <v>173231.64</v>
      </c>
      <c r="F26" s="8"/>
      <c r="G26" s="65">
        <v>13.97</v>
      </c>
    </row>
    <row r="27" spans="1:7" x14ac:dyDescent="0.2">
      <c r="A27" s="11" t="s">
        <v>61</v>
      </c>
      <c r="B27" s="72"/>
      <c r="C27" s="12">
        <v>1240032.78</v>
      </c>
      <c r="D27" s="12">
        <v>1240032.78</v>
      </c>
      <c r="E27" s="12">
        <v>173231.64</v>
      </c>
      <c r="F27" s="72"/>
      <c r="G27" s="65">
        <v>13.97</v>
      </c>
    </row>
    <row r="28" spans="1:7" ht="20.399999999999999" x14ac:dyDescent="0.2">
      <c r="A28" s="13" t="s">
        <v>62</v>
      </c>
      <c r="B28" s="15"/>
      <c r="C28" s="15"/>
      <c r="D28" s="15"/>
      <c r="E28" s="14">
        <v>173231.64</v>
      </c>
      <c r="F28" s="15"/>
      <c r="G28" s="71"/>
    </row>
    <row r="29" spans="1:7" ht="13.2" x14ac:dyDescent="0.25">
      <c r="A29" s="57" t="s">
        <v>22</v>
      </c>
      <c r="B29" s="9">
        <v>12640.26</v>
      </c>
      <c r="C29" s="9">
        <v>122000</v>
      </c>
      <c r="D29" s="9">
        <v>122000</v>
      </c>
      <c r="E29" s="9">
        <v>82000</v>
      </c>
      <c r="F29" s="66">
        <v>648.72</v>
      </c>
      <c r="G29" s="65">
        <v>67.209999999999994</v>
      </c>
    </row>
    <row r="30" spans="1:7" ht="30.6" x14ac:dyDescent="0.2">
      <c r="A30" s="11" t="s">
        <v>63</v>
      </c>
      <c r="B30" s="12">
        <v>12640.26</v>
      </c>
      <c r="C30" s="12">
        <v>122000</v>
      </c>
      <c r="D30" s="12">
        <v>122000</v>
      </c>
      <c r="E30" s="12">
        <v>82000</v>
      </c>
      <c r="F30" s="18">
        <v>648.72</v>
      </c>
      <c r="G30" s="65">
        <v>67.209999999999994</v>
      </c>
    </row>
    <row r="31" spans="1:7" x14ac:dyDescent="0.2">
      <c r="A31" s="13" t="s">
        <v>64</v>
      </c>
      <c r="B31" s="14">
        <v>12640.26</v>
      </c>
      <c r="C31" s="15"/>
      <c r="D31" s="15"/>
      <c r="E31" s="14">
        <v>82000</v>
      </c>
      <c r="F31" s="16">
        <v>648.72</v>
      </c>
      <c r="G31" s="71"/>
    </row>
    <row r="32" spans="1:7" x14ac:dyDescent="0.2">
      <c r="A32" s="11" t="s">
        <v>68</v>
      </c>
      <c r="B32" s="73">
        <f t="shared" ref="B32:C32" si="0">SUM(B33:B34)</f>
        <v>8354116.6699999999</v>
      </c>
      <c r="C32" s="73">
        <f t="shared" si="0"/>
        <v>7942800</v>
      </c>
      <c r="D32" s="73">
        <f>SUM(D33:D34)</f>
        <v>11313084</v>
      </c>
      <c r="E32" s="12">
        <f>SUM(E33:E34)</f>
        <v>2746284.59</v>
      </c>
      <c r="F32" s="10">
        <f t="shared" ref="F32:F34" si="1">E32/B32</f>
        <v>0.32873428735584082</v>
      </c>
      <c r="G32" s="10">
        <f t="shared" ref="G32:G34" si="2">E32/D32</f>
        <v>0.24275295666504376</v>
      </c>
    </row>
    <row r="33" spans="1:7" ht="20.399999999999999" x14ac:dyDescent="0.2">
      <c r="A33" s="13" t="s">
        <v>69</v>
      </c>
      <c r="B33" s="74">
        <v>7209134.5499999998</v>
      </c>
      <c r="C33" s="74">
        <v>4969800</v>
      </c>
      <c r="D33" s="74">
        <v>8162084</v>
      </c>
      <c r="E33" s="14">
        <v>2611636.59</v>
      </c>
      <c r="F33" s="10">
        <f t="shared" si="1"/>
        <v>0.36226769966444861</v>
      </c>
      <c r="G33" s="10">
        <f t="shared" si="2"/>
        <v>0.31997178539206406</v>
      </c>
    </row>
    <row r="34" spans="1:7" ht="20.399999999999999" x14ac:dyDescent="0.2">
      <c r="A34" s="13" t="s">
        <v>70</v>
      </c>
      <c r="B34" s="74">
        <v>1144982.1200000001</v>
      </c>
      <c r="C34" s="74">
        <v>2973000</v>
      </c>
      <c r="D34" s="74">
        <v>3151000</v>
      </c>
      <c r="E34" s="14">
        <v>134648</v>
      </c>
      <c r="F34" s="10">
        <f t="shared" si="1"/>
        <v>0.11759834293307565</v>
      </c>
      <c r="G34" s="10">
        <f t="shared" si="2"/>
        <v>4.2731831164709619E-2</v>
      </c>
    </row>
    <row r="35" spans="1:7" ht="39.6" x14ac:dyDescent="0.25">
      <c r="A35" s="57" t="s">
        <v>23</v>
      </c>
      <c r="B35" s="9">
        <v>283803.81</v>
      </c>
      <c r="C35" s="9">
        <v>100000</v>
      </c>
      <c r="D35" s="9">
        <v>100000</v>
      </c>
      <c r="E35" s="9">
        <v>43248.13</v>
      </c>
      <c r="F35" s="66">
        <v>15.24</v>
      </c>
      <c r="G35" s="65">
        <v>43.25</v>
      </c>
    </row>
    <row r="36" spans="1:7" x14ac:dyDescent="0.2">
      <c r="A36" s="11" t="s">
        <v>65</v>
      </c>
      <c r="B36" s="12">
        <v>283803.81</v>
      </c>
      <c r="C36" s="12">
        <v>100000</v>
      </c>
      <c r="D36" s="12">
        <v>100000</v>
      </c>
      <c r="E36" s="12">
        <v>43248.13</v>
      </c>
      <c r="F36" s="18">
        <v>15.24</v>
      </c>
      <c r="G36" s="65">
        <v>43.25</v>
      </c>
    </row>
    <row r="37" spans="1:7" x14ac:dyDescent="0.2">
      <c r="A37" s="13" t="s">
        <v>66</v>
      </c>
      <c r="B37" s="14">
        <v>283803.81</v>
      </c>
      <c r="C37" s="15"/>
      <c r="D37" s="15"/>
      <c r="E37" s="14">
        <v>43248.13</v>
      </c>
      <c r="F37" s="16">
        <v>15.24</v>
      </c>
      <c r="G37" s="71"/>
    </row>
    <row r="39" spans="1:7" ht="22.5" customHeight="1" x14ac:dyDescent="0.2">
      <c r="A39" s="186" t="s">
        <v>93</v>
      </c>
      <c r="B39" s="187"/>
      <c r="C39" s="187"/>
      <c r="D39" s="187"/>
      <c r="E39" s="187"/>
      <c r="F39" s="187"/>
      <c r="G39" s="187"/>
    </row>
  </sheetData>
  <mergeCells count="1">
    <mergeCell ref="A39:G39"/>
  </mergeCells>
  <pageMargins left="0.74803149606299213" right="0.74803149606299213" top="0.78740157480314965" bottom="0.78740157480314965" header="0.51181102362204722" footer="0.51181102362204722"/>
  <pageSetup paperSize="9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90"/>
  <sheetViews>
    <sheetView showGridLines="0" topLeftCell="A19" zoomScale="130" zoomScaleNormal="130" zoomScaleSheetLayoutView="100" workbookViewId="0">
      <selection activeCell="E10" sqref="E10"/>
    </sheetView>
  </sheetViews>
  <sheetFormatPr defaultColWidth="9.109375" defaultRowHeight="11.4" x14ac:dyDescent="0.2"/>
  <cols>
    <col min="1" max="1" width="42.5546875" style="20" customWidth="1"/>
    <col min="2" max="2" width="16.44140625" style="20" customWidth="1"/>
    <col min="3" max="3" width="15.109375" style="20" customWidth="1"/>
    <col min="4" max="4" width="17.6640625" style="20" customWidth="1"/>
    <col min="5" max="5" width="14.88671875" style="20" customWidth="1"/>
    <col min="6" max="6" width="10.33203125" style="20" customWidth="1"/>
    <col min="7" max="7" width="7.88671875" style="20" customWidth="1"/>
    <col min="8" max="16384" width="9.109375" style="20"/>
  </cols>
  <sheetData>
    <row r="1" spans="1:7" x14ac:dyDescent="0.2">
      <c r="A1" s="2" t="s">
        <v>14</v>
      </c>
    </row>
    <row r="2" spans="1:7" x14ac:dyDescent="0.2">
      <c r="A2" s="3"/>
    </row>
    <row r="3" spans="1:7" x14ac:dyDescent="0.2">
      <c r="A3" s="2" t="s">
        <v>15</v>
      </c>
    </row>
    <row r="4" spans="1:7" x14ac:dyDescent="0.2">
      <c r="A4" s="4" t="s">
        <v>24</v>
      </c>
    </row>
    <row r="5" spans="1:7" ht="12" thickBot="1" x14ac:dyDescent="0.25"/>
    <row r="6" spans="1:7" ht="20.399999999999999" x14ac:dyDescent="0.2">
      <c r="A6" s="1" t="s">
        <v>0</v>
      </c>
      <c r="B6" s="21" t="s">
        <v>10</v>
      </c>
      <c r="C6" s="1" t="s">
        <v>81</v>
      </c>
      <c r="D6" s="1" t="s">
        <v>82</v>
      </c>
      <c r="E6" s="1" t="s">
        <v>83</v>
      </c>
      <c r="F6" s="1" t="s">
        <v>11</v>
      </c>
      <c r="G6" s="1" t="s">
        <v>11</v>
      </c>
    </row>
    <row r="7" spans="1:7" ht="9.75" customHeight="1" x14ac:dyDescent="0.2">
      <c r="A7" s="22">
        <v>1</v>
      </c>
      <c r="B7" s="23">
        <v>2</v>
      </c>
      <c r="C7" s="22">
        <v>3</v>
      </c>
      <c r="D7" s="22">
        <v>4</v>
      </c>
      <c r="E7" s="22">
        <v>5</v>
      </c>
      <c r="F7" s="22" t="s">
        <v>12</v>
      </c>
      <c r="G7" s="22" t="s">
        <v>13</v>
      </c>
    </row>
    <row r="8" spans="1:7" ht="13.2" x14ac:dyDescent="0.25">
      <c r="A8" s="5" t="s">
        <v>25</v>
      </c>
      <c r="B8" s="24"/>
      <c r="C8" s="24"/>
      <c r="D8" s="24"/>
      <c r="E8" s="24"/>
      <c r="F8" s="25"/>
      <c r="G8" s="25"/>
    </row>
    <row r="9" spans="1:7" x14ac:dyDescent="0.2">
      <c r="A9" s="26" t="s">
        <v>26</v>
      </c>
      <c r="B9" s="27">
        <v>1851500</v>
      </c>
      <c r="C9" s="27">
        <v>2662800</v>
      </c>
      <c r="D9" s="27">
        <v>2604583.41</v>
      </c>
      <c r="E9" s="27">
        <v>2604583.41</v>
      </c>
      <c r="F9" s="28"/>
      <c r="G9" s="28"/>
    </row>
    <row r="10" spans="1:7" ht="15" customHeight="1" x14ac:dyDescent="0.2">
      <c r="A10" s="26" t="s">
        <v>27</v>
      </c>
      <c r="B10" s="27">
        <v>1851500</v>
      </c>
      <c r="C10" s="27">
        <v>2662800</v>
      </c>
      <c r="D10" s="27">
        <v>2604583.41</v>
      </c>
      <c r="E10" s="27">
        <v>2604583.41</v>
      </c>
      <c r="F10" s="28">
        <f t="shared" ref="F10" si="0">E10/B10*100</f>
        <v>140.67423224412639</v>
      </c>
      <c r="G10" s="28">
        <f t="shared" ref="G10:G87" si="1">E10/D10*100</f>
        <v>100</v>
      </c>
    </row>
    <row r="11" spans="1:7" ht="16.2" customHeight="1" x14ac:dyDescent="0.25">
      <c r="A11" s="5" t="s">
        <v>28</v>
      </c>
      <c r="B11" s="29">
        <f t="shared" ref="B11:E11" si="2">B9-B10</f>
        <v>0</v>
      </c>
      <c r="C11" s="29">
        <f t="shared" si="2"/>
        <v>0</v>
      </c>
      <c r="D11" s="29">
        <f t="shared" si="2"/>
        <v>0</v>
      </c>
      <c r="E11" s="29">
        <f t="shared" si="2"/>
        <v>0</v>
      </c>
      <c r="F11" s="28"/>
      <c r="G11" s="28"/>
    </row>
    <row r="12" spans="1:7" ht="24" x14ac:dyDescent="0.25">
      <c r="A12" s="5" t="s">
        <v>16</v>
      </c>
      <c r="B12" s="30"/>
      <c r="C12" s="30"/>
      <c r="D12" s="30"/>
      <c r="E12" s="30"/>
      <c r="F12" s="31"/>
      <c r="G12" s="28"/>
    </row>
    <row r="13" spans="1:7" x14ac:dyDescent="0.2">
      <c r="A13" s="32" t="s">
        <v>26</v>
      </c>
      <c r="B13" s="33">
        <v>1300000</v>
      </c>
      <c r="C13" s="33">
        <v>0</v>
      </c>
      <c r="D13" s="33">
        <v>4100000</v>
      </c>
      <c r="E13" s="33">
        <v>4096200.35</v>
      </c>
      <c r="F13" s="34">
        <f t="shared" ref="F13:F78" si="3">E13/B13*100</f>
        <v>315.09233461538463</v>
      </c>
      <c r="G13" s="28">
        <f t="shared" ref="G13:G78" si="4">E13/D13*100</f>
        <v>99.9073256097561</v>
      </c>
    </row>
    <row r="14" spans="1:7" x14ac:dyDescent="0.2">
      <c r="A14" s="32" t="s">
        <v>27</v>
      </c>
      <c r="B14" s="33">
        <v>1300000</v>
      </c>
      <c r="C14" s="33">
        <v>0</v>
      </c>
      <c r="D14" s="33">
        <v>4100000</v>
      </c>
      <c r="E14" s="33">
        <v>4096200.35</v>
      </c>
      <c r="F14" s="34">
        <f t="shared" si="3"/>
        <v>315.09233461538463</v>
      </c>
      <c r="G14" s="28">
        <f t="shared" si="4"/>
        <v>99.9073256097561</v>
      </c>
    </row>
    <row r="15" spans="1:7" ht="12" x14ac:dyDescent="0.25">
      <c r="A15" s="5" t="s">
        <v>28</v>
      </c>
      <c r="B15" s="35">
        <f t="shared" ref="B15:E15" si="5">B13-B14</f>
        <v>0</v>
      </c>
      <c r="C15" s="35">
        <f t="shared" si="5"/>
        <v>0</v>
      </c>
      <c r="D15" s="35">
        <f t="shared" si="5"/>
        <v>0</v>
      </c>
      <c r="E15" s="35">
        <f t="shared" si="5"/>
        <v>0</v>
      </c>
      <c r="F15" s="36"/>
      <c r="G15" s="28" t="e">
        <f t="shared" si="4"/>
        <v>#DIV/0!</v>
      </c>
    </row>
    <row r="16" spans="1:7" ht="24" x14ac:dyDescent="0.25">
      <c r="A16" s="5" t="s">
        <v>2</v>
      </c>
      <c r="B16" s="6"/>
      <c r="C16" s="6"/>
      <c r="D16" s="6"/>
      <c r="E16" s="6"/>
      <c r="F16" s="28"/>
      <c r="G16" s="28"/>
    </row>
    <row r="17" spans="1:7" x14ac:dyDescent="0.2">
      <c r="A17" s="26" t="s">
        <v>26</v>
      </c>
      <c r="B17" s="37">
        <v>949536.63</v>
      </c>
      <c r="C17" s="37">
        <v>7120000</v>
      </c>
      <c r="D17" s="37">
        <v>3510000</v>
      </c>
      <c r="E17" s="37">
        <v>1029682.22</v>
      </c>
      <c r="F17" s="28">
        <f t="shared" si="3"/>
        <v>108.44049481271722</v>
      </c>
      <c r="G17" s="28">
        <f t="shared" si="4"/>
        <v>29.335675783475786</v>
      </c>
    </row>
    <row r="18" spans="1:7" x14ac:dyDescent="0.2">
      <c r="A18" s="26" t="s">
        <v>27</v>
      </c>
      <c r="B18" s="37">
        <v>1285694.26</v>
      </c>
      <c r="C18" s="37">
        <v>7120000</v>
      </c>
      <c r="D18" s="37">
        <v>3452622.7</v>
      </c>
      <c r="E18" s="37">
        <v>1535604.16</v>
      </c>
      <c r="F18" s="28">
        <f t="shared" si="3"/>
        <v>119.43773942025689</v>
      </c>
      <c r="G18" s="28">
        <f t="shared" si="4"/>
        <v>44.476454377711178</v>
      </c>
    </row>
    <row r="19" spans="1:7" x14ac:dyDescent="0.2">
      <c r="A19" s="26" t="s">
        <v>29</v>
      </c>
      <c r="B19" s="37"/>
      <c r="C19" s="37"/>
      <c r="D19" s="37"/>
      <c r="E19" s="37">
        <v>-57377.3</v>
      </c>
      <c r="F19" s="28"/>
      <c r="G19" s="28"/>
    </row>
    <row r="20" spans="1:7" ht="12" x14ac:dyDescent="0.25">
      <c r="A20" s="5" t="s">
        <v>28</v>
      </c>
      <c r="B20" s="29">
        <f t="shared" ref="B20:D20" si="6">B17-B18</f>
        <v>-336157.63</v>
      </c>
      <c r="C20" s="29">
        <f t="shared" si="6"/>
        <v>0</v>
      </c>
      <c r="D20" s="29">
        <f t="shared" si="6"/>
        <v>57377.299999999814</v>
      </c>
      <c r="E20" s="29">
        <f>E17-E18+E19</f>
        <v>-563299.24</v>
      </c>
      <c r="F20" s="28">
        <f t="shared" si="3"/>
        <v>167.56997007624074</v>
      </c>
      <c r="G20" s="28">
        <f t="shared" si="4"/>
        <v>-981.74581236830909</v>
      </c>
    </row>
    <row r="21" spans="1:7" ht="24" x14ac:dyDescent="0.25">
      <c r="A21" s="5" t="s">
        <v>30</v>
      </c>
      <c r="B21" s="37"/>
      <c r="C21" s="37"/>
      <c r="D21" s="37"/>
      <c r="E21" s="37"/>
      <c r="F21" s="28"/>
      <c r="G21" s="28"/>
    </row>
    <row r="22" spans="1:7" x14ac:dyDescent="0.2">
      <c r="A22" s="26" t="s">
        <v>26</v>
      </c>
      <c r="B22" s="37">
        <v>1009670.38</v>
      </c>
      <c r="C22" s="37"/>
      <c r="D22" s="37"/>
      <c r="E22" s="37"/>
      <c r="F22" s="28">
        <f t="shared" si="3"/>
        <v>0</v>
      </c>
      <c r="G22" s="28" t="e">
        <f t="shared" si="4"/>
        <v>#DIV/0!</v>
      </c>
    </row>
    <row r="23" spans="1:7" x14ac:dyDescent="0.2">
      <c r="A23" s="26" t="s">
        <v>27</v>
      </c>
      <c r="B23" s="37">
        <v>605700.42000000004</v>
      </c>
      <c r="C23" s="37">
        <v>60000</v>
      </c>
      <c r="D23" s="37"/>
      <c r="E23" s="37"/>
      <c r="F23" s="28">
        <f t="shared" si="3"/>
        <v>0</v>
      </c>
      <c r="G23" s="28" t="e">
        <f t="shared" si="4"/>
        <v>#DIV/0!</v>
      </c>
    </row>
    <row r="24" spans="1:7" ht="12" x14ac:dyDescent="0.25">
      <c r="A24" s="5" t="s">
        <v>28</v>
      </c>
      <c r="B24" s="29">
        <f>B22-B23</f>
        <v>403969.95999999996</v>
      </c>
      <c r="C24" s="29">
        <f t="shared" ref="C24:E24" si="7">C22-C23</f>
        <v>-60000</v>
      </c>
      <c r="D24" s="29">
        <f t="shared" si="7"/>
        <v>0</v>
      </c>
      <c r="E24" s="29">
        <f t="shared" si="7"/>
        <v>0</v>
      </c>
      <c r="F24" s="28">
        <f t="shared" si="3"/>
        <v>0</v>
      </c>
      <c r="G24" s="28" t="e">
        <f t="shared" si="4"/>
        <v>#DIV/0!</v>
      </c>
    </row>
    <row r="25" spans="1:7" ht="24" x14ac:dyDescent="0.25">
      <c r="A25" s="5" t="s">
        <v>3</v>
      </c>
      <c r="B25" s="6"/>
      <c r="C25" s="6"/>
      <c r="D25" s="6"/>
      <c r="E25" s="6"/>
      <c r="F25" s="28"/>
      <c r="G25" s="28"/>
    </row>
    <row r="26" spans="1:7" x14ac:dyDescent="0.2">
      <c r="A26" s="26" t="s">
        <v>26</v>
      </c>
      <c r="B26" s="38">
        <v>1148500</v>
      </c>
      <c r="C26" s="38">
        <v>100000</v>
      </c>
      <c r="D26" s="38">
        <v>50000</v>
      </c>
      <c r="E26" s="38">
        <v>44264.68</v>
      </c>
      <c r="F26" s="28">
        <f t="shared" si="3"/>
        <v>3.8541297344362215</v>
      </c>
      <c r="G26" s="28">
        <f t="shared" si="4"/>
        <v>88.529359999999997</v>
      </c>
    </row>
    <row r="27" spans="1:7" x14ac:dyDescent="0.2">
      <c r="A27" s="26" t="s">
        <v>27</v>
      </c>
      <c r="B27" s="38">
        <v>1148500</v>
      </c>
      <c r="C27" s="38">
        <v>100000</v>
      </c>
      <c r="D27" s="38">
        <v>50000</v>
      </c>
      <c r="E27" s="38">
        <v>44264.68</v>
      </c>
      <c r="F27" s="28">
        <f t="shared" si="3"/>
        <v>3.8541297344362215</v>
      </c>
      <c r="G27" s="28">
        <f t="shared" si="4"/>
        <v>88.529359999999997</v>
      </c>
    </row>
    <row r="28" spans="1:7" ht="12" x14ac:dyDescent="0.25">
      <c r="A28" s="5" t="s">
        <v>28</v>
      </c>
      <c r="B28" s="29">
        <f>B26-B27</f>
        <v>0</v>
      </c>
      <c r="C28" s="29">
        <f t="shared" ref="C28:E28" si="8">C26-C27</f>
        <v>0</v>
      </c>
      <c r="D28" s="29">
        <f t="shared" si="8"/>
        <v>0</v>
      </c>
      <c r="E28" s="29">
        <f t="shared" si="8"/>
        <v>0</v>
      </c>
      <c r="F28" s="28" t="e">
        <f t="shared" si="3"/>
        <v>#DIV/0!</v>
      </c>
      <c r="G28" s="28" t="e">
        <f t="shared" si="4"/>
        <v>#DIV/0!</v>
      </c>
    </row>
    <row r="29" spans="1:7" ht="24" x14ac:dyDescent="0.25">
      <c r="A29" s="5" t="s">
        <v>31</v>
      </c>
      <c r="B29" s="29"/>
      <c r="C29" s="29"/>
      <c r="D29" s="37">
        <f t="shared" ref="D29:E29" si="9">SUM(D31)</f>
        <v>0</v>
      </c>
      <c r="E29" s="37">
        <f t="shared" si="9"/>
        <v>0</v>
      </c>
      <c r="F29" s="28" t="e">
        <f t="shared" si="3"/>
        <v>#DIV/0!</v>
      </c>
      <c r="G29" s="28" t="e">
        <f t="shared" si="4"/>
        <v>#DIV/0!</v>
      </c>
    </row>
    <row r="30" spans="1:7" x14ac:dyDescent="0.2">
      <c r="A30" s="26" t="s">
        <v>26</v>
      </c>
      <c r="B30" s="37">
        <v>1700000</v>
      </c>
      <c r="C30" s="37">
        <v>800000</v>
      </c>
      <c r="D30" s="37">
        <v>0</v>
      </c>
      <c r="E30" s="37">
        <v>0</v>
      </c>
      <c r="F30" s="28">
        <f t="shared" si="3"/>
        <v>0</v>
      </c>
      <c r="G30" s="28" t="e">
        <f t="shared" si="4"/>
        <v>#DIV/0!</v>
      </c>
    </row>
    <row r="31" spans="1:7" x14ac:dyDescent="0.2">
      <c r="A31" s="26" t="s">
        <v>27</v>
      </c>
      <c r="B31" s="37">
        <v>1700000</v>
      </c>
      <c r="C31" s="37">
        <v>800000</v>
      </c>
      <c r="D31" s="37">
        <v>0</v>
      </c>
      <c r="E31" s="37">
        <v>0</v>
      </c>
      <c r="F31" s="28">
        <f t="shared" si="3"/>
        <v>0</v>
      </c>
      <c r="G31" s="28" t="e">
        <f t="shared" si="4"/>
        <v>#DIV/0!</v>
      </c>
    </row>
    <row r="32" spans="1:7" ht="12" x14ac:dyDescent="0.25">
      <c r="A32" s="5" t="s">
        <v>28</v>
      </c>
      <c r="B32" s="29">
        <f>B30-B31</f>
        <v>0</v>
      </c>
      <c r="C32" s="29">
        <f t="shared" ref="C32:E32" si="10">C30-C31</f>
        <v>0</v>
      </c>
      <c r="D32" s="29">
        <f t="shared" si="10"/>
        <v>0</v>
      </c>
      <c r="E32" s="29">
        <f t="shared" si="10"/>
        <v>0</v>
      </c>
      <c r="F32" s="28" t="e">
        <f t="shared" si="3"/>
        <v>#DIV/0!</v>
      </c>
      <c r="G32" s="28" t="e">
        <f t="shared" si="4"/>
        <v>#DIV/0!</v>
      </c>
    </row>
    <row r="33" spans="1:7" ht="24" x14ac:dyDescent="0.25">
      <c r="A33" s="5" t="s">
        <v>4</v>
      </c>
      <c r="B33" s="6"/>
      <c r="C33" s="6"/>
      <c r="D33" s="6"/>
      <c r="E33" s="6"/>
      <c r="F33" s="28"/>
      <c r="G33" s="28"/>
    </row>
    <row r="34" spans="1:7" x14ac:dyDescent="0.2">
      <c r="A34" s="26" t="s">
        <v>26</v>
      </c>
      <c r="B34" s="37">
        <v>48251657.32</v>
      </c>
      <c r="C34" s="37">
        <v>48979573</v>
      </c>
      <c r="D34" s="37">
        <v>51949419</v>
      </c>
      <c r="E34" s="37">
        <v>51439853.93</v>
      </c>
      <c r="F34" s="28">
        <f t="shared" si="3"/>
        <v>106.60743441174716</v>
      </c>
      <c r="G34" s="28">
        <f t="shared" si="4"/>
        <v>99.019113053025677</v>
      </c>
    </row>
    <row r="35" spans="1:7" x14ac:dyDescent="0.2">
      <c r="A35" s="26" t="s">
        <v>27</v>
      </c>
      <c r="B35" s="37">
        <v>48733984.840000004</v>
      </c>
      <c r="C35" s="37">
        <v>48979573</v>
      </c>
      <c r="D35" s="37">
        <v>51467091.479999997</v>
      </c>
      <c r="E35" s="37">
        <v>51123283.149999999</v>
      </c>
      <c r="F35" s="28">
        <f t="shared" si="3"/>
        <v>104.90273536597586</v>
      </c>
      <c r="G35" s="28">
        <f t="shared" si="4"/>
        <v>99.331984147319446</v>
      </c>
    </row>
    <row r="36" spans="1:7" x14ac:dyDescent="0.2">
      <c r="A36" s="26" t="s">
        <v>32</v>
      </c>
      <c r="B36" s="37"/>
      <c r="C36" s="37"/>
      <c r="D36" s="37"/>
      <c r="E36" s="37">
        <v>-482327.52</v>
      </c>
      <c r="F36" s="28"/>
      <c r="G36" s="28"/>
    </row>
    <row r="37" spans="1:7" ht="12" x14ac:dyDescent="0.25">
      <c r="A37" s="5" t="s">
        <v>28</v>
      </c>
      <c r="B37" s="29">
        <f>B34-B35</f>
        <v>-482327.52000000328</v>
      </c>
      <c r="C37" s="29">
        <f t="shared" ref="C37:D37" si="11">C34-C35</f>
        <v>0</v>
      </c>
      <c r="D37" s="29">
        <f t="shared" si="11"/>
        <v>482327.52000000328</v>
      </c>
      <c r="E37" s="29">
        <f>E34-E35+E36</f>
        <v>-165756.73999999883</v>
      </c>
      <c r="F37" s="28">
        <f t="shared" si="3"/>
        <v>34.366013367845504</v>
      </c>
      <c r="G37" s="28">
        <f t="shared" si="4"/>
        <v>-34.366013367845504</v>
      </c>
    </row>
    <row r="38" spans="1:7" ht="24" x14ac:dyDescent="0.25">
      <c r="A38" s="5" t="s">
        <v>8</v>
      </c>
      <c r="B38" s="6"/>
      <c r="C38" s="6"/>
      <c r="D38" s="6"/>
      <c r="E38" s="6"/>
      <c r="F38" s="28"/>
      <c r="G38" s="28"/>
    </row>
    <row r="39" spans="1:7" x14ac:dyDescent="0.2">
      <c r="A39" s="26" t="s">
        <v>26</v>
      </c>
      <c r="B39" s="39">
        <v>2044758.37</v>
      </c>
      <c r="C39" s="37">
        <v>4100000</v>
      </c>
      <c r="D39" s="37">
        <v>4260000</v>
      </c>
      <c r="E39" s="37">
        <v>2059999.25</v>
      </c>
      <c r="F39" s="28">
        <f t="shared" si="3"/>
        <v>100.7453633751356</v>
      </c>
      <c r="G39" s="28">
        <f t="shared" si="4"/>
        <v>48.356789906103288</v>
      </c>
    </row>
    <row r="40" spans="1:7" x14ac:dyDescent="0.2">
      <c r="A40" s="26" t="s">
        <v>27</v>
      </c>
      <c r="B40" s="39">
        <v>2044758.37</v>
      </c>
      <c r="C40" s="37">
        <v>4100000</v>
      </c>
      <c r="D40" s="37">
        <v>4260000</v>
      </c>
      <c r="E40" s="37">
        <v>2059999.25</v>
      </c>
      <c r="F40" s="28">
        <f t="shared" si="3"/>
        <v>100.7453633751356</v>
      </c>
      <c r="G40" s="28">
        <f t="shared" si="4"/>
        <v>48.356789906103288</v>
      </c>
    </row>
    <row r="41" spans="1:7" ht="12" x14ac:dyDescent="0.25">
      <c r="A41" s="5" t="s">
        <v>28</v>
      </c>
      <c r="B41" s="40">
        <f>B39-B40</f>
        <v>0</v>
      </c>
      <c r="C41" s="29">
        <f t="shared" ref="C41:E41" si="12">C39-C40</f>
        <v>0</v>
      </c>
      <c r="D41" s="29">
        <f t="shared" si="12"/>
        <v>0</v>
      </c>
      <c r="E41" s="29">
        <f t="shared" si="12"/>
        <v>0</v>
      </c>
      <c r="F41" s="28"/>
      <c r="G41" s="28"/>
    </row>
    <row r="42" spans="1:7" ht="24" x14ac:dyDescent="0.25">
      <c r="A42" s="19" t="s">
        <v>33</v>
      </c>
      <c r="B42" s="6"/>
      <c r="C42" s="6"/>
      <c r="D42" s="6"/>
      <c r="E42" s="6"/>
      <c r="F42" s="28"/>
      <c r="G42" s="28"/>
    </row>
    <row r="43" spans="1:7" x14ac:dyDescent="0.2">
      <c r="A43" s="41" t="s">
        <v>26</v>
      </c>
      <c r="B43" s="29">
        <v>41427.300000000003</v>
      </c>
      <c r="C43" s="29">
        <v>0</v>
      </c>
      <c r="D43" s="29">
        <v>216.59</v>
      </c>
      <c r="E43" s="29">
        <v>216.59</v>
      </c>
      <c r="F43" s="28">
        <f t="shared" si="3"/>
        <v>0.52281949342583267</v>
      </c>
      <c r="G43" s="28">
        <f t="shared" si="4"/>
        <v>100</v>
      </c>
    </row>
    <row r="44" spans="1:7" x14ac:dyDescent="0.2">
      <c r="A44" s="41" t="s">
        <v>27</v>
      </c>
      <c r="B44" s="42">
        <v>41427.300000000003</v>
      </c>
      <c r="C44" s="42"/>
      <c r="D44" s="37">
        <v>216.59</v>
      </c>
      <c r="E44" s="37">
        <v>216.59</v>
      </c>
      <c r="F44" s="28">
        <f t="shared" si="3"/>
        <v>0.52281949342583267</v>
      </c>
      <c r="G44" s="28">
        <f t="shared" si="4"/>
        <v>100</v>
      </c>
    </row>
    <row r="45" spans="1:7" ht="12" x14ac:dyDescent="0.25">
      <c r="A45" s="19" t="s">
        <v>28</v>
      </c>
      <c r="B45" s="29">
        <f>B43-B44</f>
        <v>0</v>
      </c>
      <c r="C45" s="29">
        <f t="shared" ref="C45:E45" si="13">C43-C44</f>
        <v>0</v>
      </c>
      <c r="D45" s="29">
        <f t="shared" si="13"/>
        <v>0</v>
      </c>
      <c r="E45" s="29">
        <f t="shared" si="13"/>
        <v>0</v>
      </c>
      <c r="F45" s="28"/>
      <c r="G45" s="28"/>
    </row>
    <row r="46" spans="1:7" ht="24" x14ac:dyDescent="0.25">
      <c r="A46" s="19" t="s">
        <v>34</v>
      </c>
      <c r="B46" s="37"/>
      <c r="C46" s="37"/>
      <c r="D46" s="37"/>
      <c r="E46" s="37"/>
      <c r="F46" s="28"/>
      <c r="G46" s="28"/>
    </row>
    <row r="47" spans="1:7" x14ac:dyDescent="0.2">
      <c r="A47" s="26" t="s">
        <v>26</v>
      </c>
      <c r="B47" s="37"/>
      <c r="C47" s="37"/>
      <c r="D47" s="37"/>
      <c r="E47" s="37"/>
      <c r="F47" s="28"/>
      <c r="G47" s="28"/>
    </row>
    <row r="48" spans="1:7" x14ac:dyDescent="0.2">
      <c r="A48" s="26" t="s">
        <v>27</v>
      </c>
      <c r="B48" s="37">
        <v>676475.28</v>
      </c>
      <c r="C48" s="37"/>
      <c r="D48" s="37"/>
      <c r="E48" s="37"/>
      <c r="F48" s="28">
        <f t="shared" si="3"/>
        <v>0</v>
      </c>
      <c r="G48" s="28" t="e">
        <f t="shared" si="4"/>
        <v>#DIV/0!</v>
      </c>
    </row>
    <row r="49" spans="1:7" ht="12" x14ac:dyDescent="0.25">
      <c r="A49" s="5" t="s">
        <v>28</v>
      </c>
      <c r="B49" s="29">
        <f>B47-B48</f>
        <v>-676475.28</v>
      </c>
      <c r="C49" s="29">
        <f t="shared" ref="C49:E49" si="14">C47-C48</f>
        <v>0</v>
      </c>
      <c r="D49" s="29">
        <f t="shared" si="14"/>
        <v>0</v>
      </c>
      <c r="E49" s="29">
        <f t="shared" si="14"/>
        <v>0</v>
      </c>
      <c r="F49" s="28">
        <f t="shared" si="3"/>
        <v>0</v>
      </c>
      <c r="G49" s="28" t="e">
        <f t="shared" si="4"/>
        <v>#DIV/0!</v>
      </c>
    </row>
    <row r="50" spans="1:7" ht="12" x14ac:dyDescent="0.25">
      <c r="A50" s="5" t="s">
        <v>19</v>
      </c>
      <c r="B50" s="6"/>
      <c r="C50" s="6"/>
      <c r="D50" s="6"/>
      <c r="E50" s="6"/>
      <c r="F50" s="28"/>
      <c r="G50" s="28"/>
    </row>
    <row r="51" spans="1:7" x14ac:dyDescent="0.2">
      <c r="A51" s="26" t="s">
        <v>26</v>
      </c>
      <c r="B51" s="38">
        <v>267931</v>
      </c>
      <c r="C51" s="38">
        <v>280000</v>
      </c>
      <c r="D51" s="38">
        <v>298284</v>
      </c>
      <c r="E51" s="38">
        <v>298284</v>
      </c>
      <c r="F51" s="28">
        <f t="shared" si="3"/>
        <v>111.3286629766619</v>
      </c>
      <c r="G51" s="28">
        <f t="shared" si="4"/>
        <v>100</v>
      </c>
    </row>
    <row r="52" spans="1:7" x14ac:dyDescent="0.2">
      <c r="A52" s="26" t="s">
        <v>27</v>
      </c>
      <c r="B52" s="38">
        <v>267931</v>
      </c>
      <c r="C52" s="38">
        <v>280000</v>
      </c>
      <c r="D52" s="38">
        <v>298284</v>
      </c>
      <c r="E52" s="38">
        <v>298284</v>
      </c>
      <c r="F52" s="28">
        <f t="shared" si="3"/>
        <v>111.3286629766619</v>
      </c>
      <c r="G52" s="28">
        <f t="shared" si="4"/>
        <v>100</v>
      </c>
    </row>
    <row r="53" spans="1:7" ht="12" x14ac:dyDescent="0.25">
      <c r="A53" s="5" t="s">
        <v>28</v>
      </c>
      <c r="B53" s="29">
        <f>B51-B52</f>
        <v>0</v>
      </c>
      <c r="C53" s="29">
        <f t="shared" ref="C53:E53" si="15">C51-C52</f>
        <v>0</v>
      </c>
      <c r="D53" s="29">
        <f t="shared" si="15"/>
        <v>0</v>
      </c>
      <c r="E53" s="29">
        <f t="shared" si="15"/>
        <v>0</v>
      </c>
      <c r="F53" s="43"/>
      <c r="G53" s="28"/>
    </row>
    <row r="54" spans="1:7" ht="12" x14ac:dyDescent="0.25">
      <c r="A54" s="5" t="s">
        <v>5</v>
      </c>
      <c r="B54" s="6"/>
      <c r="C54" s="6"/>
      <c r="D54" s="6"/>
      <c r="E54" s="6"/>
      <c r="F54" s="28"/>
      <c r="G54" s="28"/>
    </row>
    <row r="55" spans="1:7" x14ac:dyDescent="0.2">
      <c r="A55" s="26" t="s">
        <v>26</v>
      </c>
      <c r="B55" s="37">
        <v>1671291.03</v>
      </c>
      <c r="C55" s="37">
        <v>1219140</v>
      </c>
      <c r="D55" s="37">
        <v>3120039.63</v>
      </c>
      <c r="E55" s="37">
        <v>2971452.33</v>
      </c>
      <c r="F55" s="28">
        <f t="shared" si="3"/>
        <v>177.79382983943856</v>
      </c>
      <c r="G55" s="28">
        <f t="shared" si="4"/>
        <v>95.237647029502639</v>
      </c>
    </row>
    <row r="56" spans="1:7" x14ac:dyDescent="0.2">
      <c r="A56" s="26" t="s">
        <v>27</v>
      </c>
      <c r="B56" s="37">
        <v>1319068.92</v>
      </c>
      <c r="C56" s="37">
        <v>1219140</v>
      </c>
      <c r="D56" s="37">
        <v>3112100.11</v>
      </c>
      <c r="E56" s="37">
        <v>3344115.77</v>
      </c>
      <c r="F56" s="28">
        <f t="shared" si="3"/>
        <v>253.52092823171063</v>
      </c>
      <c r="G56" s="28">
        <f t="shared" si="4"/>
        <v>107.45527623788426</v>
      </c>
    </row>
    <row r="57" spans="1:7" x14ac:dyDescent="0.2">
      <c r="A57" s="26" t="s">
        <v>32</v>
      </c>
      <c r="B57" s="37"/>
      <c r="C57" s="37"/>
      <c r="D57" s="37"/>
      <c r="E57" s="37">
        <v>-7939.52</v>
      </c>
      <c r="F57" s="28"/>
      <c r="G57" s="28"/>
    </row>
    <row r="58" spans="1:7" ht="12" x14ac:dyDescent="0.25">
      <c r="A58" s="5" t="s">
        <v>28</v>
      </c>
      <c r="B58" s="29">
        <f>B55-B56</f>
        <v>352222.1100000001</v>
      </c>
      <c r="C58" s="29">
        <f t="shared" ref="C58:D58" si="16">C55-C56</f>
        <v>0</v>
      </c>
      <c r="D58" s="29">
        <f t="shared" si="16"/>
        <v>7939.5200000000186</v>
      </c>
      <c r="E58" s="29">
        <f>E55-E56+E57</f>
        <v>-380602.95999999996</v>
      </c>
      <c r="F58" s="28">
        <f t="shared" si="3"/>
        <v>-108.05765714139861</v>
      </c>
      <c r="G58" s="28">
        <f t="shared" si="4"/>
        <v>-4793.7779613880821</v>
      </c>
    </row>
    <row r="59" spans="1:7" ht="24" x14ac:dyDescent="0.25">
      <c r="A59" s="5" t="s">
        <v>7</v>
      </c>
      <c r="B59" s="6"/>
      <c r="C59" s="6"/>
      <c r="D59" s="6"/>
      <c r="E59" s="6"/>
      <c r="F59" s="28" t="e">
        <f t="shared" si="3"/>
        <v>#DIV/0!</v>
      </c>
      <c r="G59" s="28" t="e">
        <f t="shared" si="4"/>
        <v>#DIV/0!</v>
      </c>
    </row>
    <row r="60" spans="1:7" x14ac:dyDescent="0.2">
      <c r="A60" s="26" t="s">
        <v>26</v>
      </c>
      <c r="B60" s="37">
        <v>0</v>
      </c>
      <c r="C60" s="37">
        <v>0</v>
      </c>
      <c r="D60" s="37">
        <v>1268879.3700000001</v>
      </c>
      <c r="E60" s="37">
        <v>882289.72</v>
      </c>
      <c r="F60" s="28" t="e">
        <f t="shared" si="3"/>
        <v>#DIV/0!</v>
      </c>
      <c r="G60" s="28">
        <f t="shared" si="4"/>
        <v>69.532986417771127</v>
      </c>
    </row>
    <row r="61" spans="1:7" x14ac:dyDescent="0.2">
      <c r="A61" s="26" t="s">
        <v>27</v>
      </c>
      <c r="B61" s="37"/>
      <c r="C61" s="37"/>
      <c r="D61" s="37">
        <v>899840</v>
      </c>
      <c r="E61" s="37">
        <v>829073.13</v>
      </c>
      <c r="F61" s="28" t="e">
        <f t="shared" si="3"/>
        <v>#DIV/0!</v>
      </c>
      <c r="G61" s="28">
        <f t="shared" si="4"/>
        <v>92.13561633179232</v>
      </c>
    </row>
    <row r="62" spans="1:7" x14ac:dyDescent="0.2">
      <c r="A62" s="26" t="s">
        <v>32</v>
      </c>
      <c r="B62" s="37"/>
      <c r="C62" s="37"/>
      <c r="D62" s="37"/>
      <c r="E62" s="37">
        <v>-369039.37</v>
      </c>
      <c r="F62" s="28" t="e">
        <f t="shared" si="3"/>
        <v>#DIV/0!</v>
      </c>
      <c r="G62" s="28"/>
    </row>
    <row r="63" spans="1:7" ht="12" x14ac:dyDescent="0.25">
      <c r="A63" s="5" t="s">
        <v>28</v>
      </c>
      <c r="B63" s="37"/>
      <c r="C63" s="37"/>
      <c r="D63" s="29">
        <f>D60-D61</f>
        <v>369039.37000000011</v>
      </c>
      <c r="E63" s="29">
        <f>E60-E61+E62</f>
        <v>-315822.78000000003</v>
      </c>
      <c r="F63" s="28"/>
      <c r="G63" s="28"/>
    </row>
    <row r="64" spans="1:7" ht="12" x14ac:dyDescent="0.25">
      <c r="A64" s="5" t="s">
        <v>35</v>
      </c>
      <c r="B64" s="29"/>
      <c r="C64" s="29"/>
      <c r="D64" s="29"/>
      <c r="E64" s="29"/>
      <c r="F64" s="28"/>
      <c r="G64" s="28"/>
    </row>
    <row r="65" spans="1:7" x14ac:dyDescent="0.2">
      <c r="A65" s="26" t="s">
        <v>26</v>
      </c>
      <c r="B65" s="37"/>
      <c r="C65" s="37"/>
      <c r="D65" s="37"/>
      <c r="E65" s="37"/>
      <c r="F65" s="28" t="e">
        <f t="shared" si="3"/>
        <v>#DIV/0!</v>
      </c>
      <c r="G65" s="28" t="e">
        <f t="shared" si="4"/>
        <v>#DIV/0!</v>
      </c>
    </row>
    <row r="66" spans="1:7" x14ac:dyDescent="0.2">
      <c r="A66" s="26" t="s">
        <v>27</v>
      </c>
      <c r="B66" s="37">
        <v>139332.37</v>
      </c>
      <c r="C66" s="37"/>
      <c r="D66" s="37"/>
      <c r="E66" s="37"/>
      <c r="F66" s="28">
        <f t="shared" si="3"/>
        <v>0</v>
      </c>
      <c r="G66" s="28" t="e">
        <f t="shared" si="4"/>
        <v>#DIV/0!</v>
      </c>
    </row>
    <row r="67" spans="1:7" ht="12" x14ac:dyDescent="0.25">
      <c r="A67" s="5" t="s">
        <v>28</v>
      </c>
      <c r="B67" s="29">
        <f>B65-B66</f>
        <v>-139332.37</v>
      </c>
      <c r="C67" s="29">
        <f t="shared" ref="C67:E67" si="17">C65-C66</f>
        <v>0</v>
      </c>
      <c r="D67" s="29">
        <f t="shared" si="17"/>
        <v>0</v>
      </c>
      <c r="E67" s="29">
        <f t="shared" si="17"/>
        <v>0</v>
      </c>
      <c r="F67" s="28">
        <f t="shared" si="3"/>
        <v>0</v>
      </c>
      <c r="G67" s="28" t="e">
        <f t="shared" si="4"/>
        <v>#DIV/0!</v>
      </c>
    </row>
    <row r="68" spans="1:7" ht="12" x14ac:dyDescent="0.25">
      <c r="A68" s="5" t="s">
        <v>6</v>
      </c>
      <c r="B68" s="6"/>
      <c r="C68" s="6"/>
      <c r="D68" s="6"/>
      <c r="E68" s="6"/>
      <c r="F68" s="28"/>
      <c r="G68" s="28"/>
    </row>
    <row r="69" spans="1:7" x14ac:dyDescent="0.2">
      <c r="A69" s="26" t="s">
        <v>26</v>
      </c>
      <c r="B69" s="37">
        <v>3195</v>
      </c>
      <c r="C69" s="37">
        <v>0</v>
      </c>
      <c r="D69" s="37">
        <v>22630</v>
      </c>
      <c r="E69" s="37">
        <v>20309.22</v>
      </c>
      <c r="F69" s="28">
        <f t="shared" si="3"/>
        <v>635.65633802816899</v>
      </c>
      <c r="G69" s="28">
        <f t="shared" si="4"/>
        <v>89.744675209898375</v>
      </c>
    </row>
    <row r="70" spans="1:7" x14ac:dyDescent="0.2">
      <c r="A70" s="26" t="s">
        <v>27</v>
      </c>
      <c r="B70" s="37">
        <v>3195</v>
      </c>
      <c r="C70" s="42"/>
      <c r="D70" s="42">
        <v>22630</v>
      </c>
      <c r="E70" s="42">
        <v>20309.22</v>
      </c>
      <c r="F70" s="28">
        <f t="shared" si="3"/>
        <v>635.65633802816899</v>
      </c>
      <c r="G70" s="28">
        <f t="shared" si="4"/>
        <v>89.744675209898375</v>
      </c>
    </row>
    <row r="71" spans="1:7" ht="12" x14ac:dyDescent="0.25">
      <c r="A71" s="5" t="s">
        <v>28</v>
      </c>
      <c r="B71" s="29">
        <f>B69-B70</f>
        <v>0</v>
      </c>
      <c r="C71" s="29">
        <f t="shared" ref="C71:E71" si="18">C69-C70</f>
        <v>0</v>
      </c>
      <c r="D71" s="29">
        <f t="shared" si="18"/>
        <v>0</v>
      </c>
      <c r="E71" s="29">
        <f t="shared" si="18"/>
        <v>0</v>
      </c>
      <c r="F71" s="28" t="e">
        <f t="shared" si="3"/>
        <v>#DIV/0!</v>
      </c>
      <c r="G71" s="28" t="e">
        <f t="shared" si="4"/>
        <v>#DIV/0!</v>
      </c>
    </row>
    <row r="72" spans="1:7" ht="40.5" customHeight="1" x14ac:dyDescent="0.25">
      <c r="A72" s="5" t="s">
        <v>9</v>
      </c>
      <c r="B72" s="6"/>
      <c r="C72" s="6"/>
      <c r="D72" s="6"/>
      <c r="E72" s="6"/>
      <c r="F72" s="28" t="e">
        <f t="shared" si="3"/>
        <v>#DIV/0!</v>
      </c>
      <c r="G72" s="28" t="e">
        <f t="shared" si="4"/>
        <v>#DIV/0!</v>
      </c>
    </row>
    <row r="73" spans="1:7" x14ac:dyDescent="0.2">
      <c r="A73" s="26" t="s">
        <v>26</v>
      </c>
      <c r="B73" s="37">
        <v>112258.06</v>
      </c>
      <c r="C73" s="37">
        <v>80000</v>
      </c>
      <c r="D73" s="37">
        <v>371000</v>
      </c>
      <c r="E73" s="37">
        <v>353268.15</v>
      </c>
      <c r="F73" s="28">
        <f t="shared" si="3"/>
        <v>314.69290490143874</v>
      </c>
      <c r="G73" s="28">
        <f t="shared" si="4"/>
        <v>95.22052560646901</v>
      </c>
    </row>
    <row r="74" spans="1:7" x14ac:dyDescent="0.2">
      <c r="A74" s="26" t="s">
        <v>27</v>
      </c>
      <c r="B74" s="37">
        <v>112258.06</v>
      </c>
      <c r="C74" s="37">
        <v>80000</v>
      </c>
      <c r="D74" s="37">
        <v>371000</v>
      </c>
      <c r="E74" s="37">
        <v>353268.15</v>
      </c>
      <c r="F74" s="28">
        <f t="shared" si="3"/>
        <v>314.69290490143874</v>
      </c>
      <c r="G74" s="28">
        <f t="shared" si="4"/>
        <v>95.22052560646901</v>
      </c>
    </row>
    <row r="75" spans="1:7" ht="13.95" customHeight="1" x14ac:dyDescent="0.25">
      <c r="A75" s="5" t="s">
        <v>28</v>
      </c>
      <c r="B75" s="29">
        <f>B73-B74</f>
        <v>0</v>
      </c>
      <c r="C75" s="29">
        <f t="shared" ref="C75:E75" si="19">C73-C74</f>
        <v>0</v>
      </c>
      <c r="D75" s="29">
        <f t="shared" si="19"/>
        <v>0</v>
      </c>
      <c r="E75" s="29">
        <f t="shared" si="19"/>
        <v>0</v>
      </c>
      <c r="F75" s="28" t="e">
        <f t="shared" si="3"/>
        <v>#DIV/0!</v>
      </c>
      <c r="G75" s="28" t="e">
        <f t="shared" si="4"/>
        <v>#DIV/0!</v>
      </c>
    </row>
    <row r="76" spans="1:7" ht="24" x14ac:dyDescent="0.25">
      <c r="A76" s="5" t="s">
        <v>36</v>
      </c>
      <c r="B76" s="37"/>
      <c r="C76" s="37"/>
      <c r="D76" s="37"/>
      <c r="E76" s="37"/>
      <c r="F76" s="28"/>
      <c r="G76" s="28"/>
    </row>
    <row r="77" spans="1:7" ht="13.2" customHeight="1" x14ac:dyDescent="0.2">
      <c r="A77" s="26" t="s">
        <v>26</v>
      </c>
      <c r="B77" s="37"/>
      <c r="C77" s="37"/>
      <c r="D77" s="37"/>
      <c r="E77" s="37"/>
      <c r="F77" s="28" t="e">
        <f t="shared" si="3"/>
        <v>#DIV/0!</v>
      </c>
      <c r="G77" s="28" t="e">
        <f t="shared" si="4"/>
        <v>#DIV/0!</v>
      </c>
    </row>
    <row r="78" spans="1:7" ht="15" customHeight="1" x14ac:dyDescent="0.2">
      <c r="A78" s="26" t="s">
        <v>27</v>
      </c>
      <c r="B78" s="37">
        <v>38582.980000000003</v>
      </c>
      <c r="C78" s="37"/>
      <c r="D78" s="37"/>
      <c r="E78" s="37"/>
      <c r="F78" s="28">
        <f t="shared" si="3"/>
        <v>0</v>
      </c>
      <c r="G78" s="28" t="e">
        <f t="shared" si="4"/>
        <v>#DIV/0!</v>
      </c>
    </row>
    <row r="79" spans="1:7" ht="15" customHeight="1" x14ac:dyDescent="0.25">
      <c r="A79" s="5" t="s">
        <v>28</v>
      </c>
      <c r="B79" s="29">
        <f>B77-B78</f>
        <v>-38582.980000000003</v>
      </c>
      <c r="C79" s="29">
        <f t="shared" ref="C79:E79" si="20">C77-C78</f>
        <v>0</v>
      </c>
      <c r="D79" s="29">
        <f t="shared" si="20"/>
        <v>0</v>
      </c>
      <c r="E79" s="29">
        <f t="shared" si="20"/>
        <v>0</v>
      </c>
      <c r="F79" s="28">
        <f t="shared" ref="F79:F88" si="21">E79/B79*100</f>
        <v>0</v>
      </c>
      <c r="G79" s="28" t="e">
        <f t="shared" ref="G79:G86" si="22">E79/D79*100</f>
        <v>#DIV/0!</v>
      </c>
    </row>
    <row r="80" spans="1:7" ht="16.5" customHeight="1" x14ac:dyDescent="0.2">
      <c r="A80" s="44" t="s">
        <v>37</v>
      </c>
      <c r="B80" s="29">
        <f>SUM(B81:B82)</f>
        <v>0</v>
      </c>
      <c r="C80" s="29">
        <f>SUM(C81:C82)</f>
        <v>60000</v>
      </c>
      <c r="D80" s="29">
        <f t="shared" ref="D80:E80" si="23">SUM(D81:D82)</f>
        <v>916683.71</v>
      </c>
      <c r="E80" s="29">
        <f t="shared" si="23"/>
        <v>0</v>
      </c>
      <c r="F80" s="28" t="e">
        <f t="shared" si="21"/>
        <v>#DIV/0!</v>
      </c>
      <c r="G80" s="28">
        <f t="shared" si="22"/>
        <v>0</v>
      </c>
    </row>
    <row r="81" spans="1:7" ht="12.6" customHeight="1" x14ac:dyDescent="0.2">
      <c r="A81" s="45" t="s">
        <v>38</v>
      </c>
      <c r="B81" s="37"/>
      <c r="C81" s="37">
        <v>60000</v>
      </c>
      <c r="D81" s="37"/>
      <c r="E81" s="37"/>
      <c r="F81" s="28" t="e">
        <f t="shared" si="21"/>
        <v>#DIV/0!</v>
      </c>
      <c r="G81" s="28" t="e">
        <f t="shared" si="22"/>
        <v>#DIV/0!</v>
      </c>
    </row>
    <row r="82" spans="1:7" ht="12.6" customHeight="1" x14ac:dyDescent="0.2">
      <c r="A82" s="45" t="s">
        <v>39</v>
      </c>
      <c r="B82" s="37"/>
      <c r="C82" s="37"/>
      <c r="D82" s="37">
        <v>916683.71</v>
      </c>
      <c r="E82" s="37"/>
      <c r="F82" s="28" t="e">
        <f t="shared" si="21"/>
        <v>#DIV/0!</v>
      </c>
      <c r="G82" s="28">
        <f t="shared" si="22"/>
        <v>0</v>
      </c>
    </row>
    <row r="83" spans="1:7" ht="1.95" customHeight="1" x14ac:dyDescent="0.2">
      <c r="A83" s="45"/>
      <c r="B83" s="37"/>
      <c r="C83" s="17">
        <f>C8+C12+C16+C21+C25+C29+C33+C38+C42+C46+C50+C54+C59+C64+C68+C72+C76</f>
        <v>0</v>
      </c>
      <c r="D83" s="17">
        <f>D8+D12+D16+D21+D25+D29+D33+D38+D42+D46+D50+D54+D59+D64+D68+D72+D76</f>
        <v>0</v>
      </c>
      <c r="E83" s="37"/>
      <c r="F83" s="28" t="e">
        <f t="shared" si="21"/>
        <v>#DIV/0!</v>
      </c>
      <c r="G83" s="28" t="e">
        <f t="shared" si="22"/>
        <v>#DIV/0!</v>
      </c>
    </row>
    <row r="84" spans="1:7" ht="12.6" customHeight="1" x14ac:dyDescent="0.2">
      <c r="A84" s="46" t="s">
        <v>40</v>
      </c>
      <c r="B84" s="29">
        <f>B9+B13+B17+B22+B26+B30+B34+B39+B43+B47+B51+B55+B60+B65+B69+B73+B77</f>
        <v>60351725.089999996</v>
      </c>
      <c r="C84" s="29">
        <f>C9+C13+C17+C22+C26+C30+C34+C39+C43+C47+C51+C55+C60+C65+C69+C73+C77+C80</f>
        <v>65401513</v>
      </c>
      <c r="D84" s="29">
        <f>D9+D13+D17+D22+D26+D30+D34+D39+D43+D47+D51+D55+D60+D65+D69+D73+D77</f>
        <v>71555052</v>
      </c>
      <c r="E84" s="29">
        <f>E9+E13+E17+E22+E26+E30+E34+E39+E43+E47+E51+E55+E60+E65+E69+E73+E77</f>
        <v>65800403.849999994</v>
      </c>
      <c r="F84" s="29">
        <f t="shared" si="21"/>
        <v>109.02820715045777</v>
      </c>
      <c r="G84" s="28">
        <f t="shared" si="22"/>
        <v>91.957733256905456</v>
      </c>
    </row>
    <row r="85" spans="1:7" ht="12.6" customHeight="1" x14ac:dyDescent="0.2">
      <c r="A85" s="46" t="s">
        <v>41</v>
      </c>
      <c r="B85" s="29">
        <f>B10+B14+B18+B23+B27+B31+B35+B40+B44+B48+B52+B56+B61+B66+B70+B74+B78</f>
        <v>61268408.799999997</v>
      </c>
      <c r="C85" s="29">
        <f>C10+C14+C18+C23+C27+C31+C35+C40+C44+C48+C52+C56+C61+C66+C70+C74+C78</f>
        <v>65401513</v>
      </c>
      <c r="D85" s="29">
        <f>D10+D14+D18+D23+D27+D31+D35+D40+D44+D48+D52+D56+D61+D66+D70+D74+D78+D80</f>
        <v>71555052</v>
      </c>
      <c r="E85" s="29">
        <f>E10+E14+E18+E23+E27+E31+E35+E40+E44+E48+E52+E56+E61+E66+E70+E74+E78</f>
        <v>66309201.860000007</v>
      </c>
      <c r="F85" s="29">
        <f t="shared" si="21"/>
        <v>108.22739346219159</v>
      </c>
      <c r="G85" s="28">
        <f t="shared" si="22"/>
        <v>92.668791380376618</v>
      </c>
    </row>
    <row r="86" spans="1:7" ht="12.6" customHeight="1" x14ac:dyDescent="0.25">
      <c r="A86" s="47" t="s">
        <v>32</v>
      </c>
      <c r="B86" s="48"/>
      <c r="C86" s="48"/>
      <c r="D86" s="48"/>
      <c r="E86" s="48">
        <f>E19+E36+E57+E62</f>
        <v>-916683.71000000008</v>
      </c>
      <c r="F86" s="48" t="e">
        <f t="shared" si="21"/>
        <v>#DIV/0!</v>
      </c>
      <c r="G86" s="31" t="e">
        <f t="shared" si="22"/>
        <v>#DIV/0!</v>
      </c>
    </row>
    <row r="87" spans="1:7" ht="12.6" thickBot="1" x14ac:dyDescent="0.3">
      <c r="A87" s="49" t="s">
        <v>42</v>
      </c>
      <c r="B87" s="50">
        <f>B84-B85</f>
        <v>-916683.71000000089</v>
      </c>
      <c r="C87" s="50">
        <f>C84-C85</f>
        <v>0</v>
      </c>
      <c r="D87" s="50">
        <f>D84-D85</f>
        <v>0</v>
      </c>
      <c r="E87" s="50">
        <f>E84-E85</f>
        <v>-508798.01000001281</v>
      </c>
      <c r="F87" s="51">
        <f t="shared" si="21"/>
        <v>55.504205479991818</v>
      </c>
      <c r="G87" s="52" t="e">
        <f t="shared" si="1"/>
        <v>#DIV/0!</v>
      </c>
    </row>
    <row r="88" spans="1:7" ht="22.5" customHeight="1" thickTop="1" thickBot="1" x14ac:dyDescent="0.3">
      <c r="A88" s="53" t="s">
        <v>43</v>
      </c>
      <c r="B88" s="54">
        <f>SUM(B86:B87)</f>
        <v>-916683.71000000089</v>
      </c>
      <c r="C88" s="54"/>
      <c r="D88" s="54"/>
      <c r="E88" s="54">
        <f>SUM(E86:E87)</f>
        <v>-1425481.7200000128</v>
      </c>
      <c r="F88" s="55">
        <f t="shared" si="21"/>
        <v>155.5042054799917</v>
      </c>
      <c r="G88" s="56" t="e">
        <f t="shared" ref="G88" si="24">E88/D88*100</f>
        <v>#DIV/0!</v>
      </c>
    </row>
    <row r="89" spans="1:7" ht="12" thickTop="1" x14ac:dyDescent="0.2">
      <c r="A89" s="186"/>
      <c r="B89" s="187"/>
      <c r="C89" s="187"/>
      <c r="D89" s="187"/>
      <c r="E89" s="187"/>
    </row>
    <row r="90" spans="1:7" ht="12" customHeight="1" x14ac:dyDescent="0.2">
      <c r="B90" s="17"/>
    </row>
  </sheetData>
  <mergeCells count="1">
    <mergeCell ref="A89:E89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0"/>
  <sheetViews>
    <sheetView topLeftCell="A40" zoomScaleNormal="100" workbookViewId="0">
      <selection activeCell="E50" sqref="E50"/>
    </sheetView>
  </sheetViews>
  <sheetFormatPr defaultColWidth="9.109375" defaultRowHeight="11.4" x14ac:dyDescent="0.2"/>
  <cols>
    <col min="1" max="1" width="47.109375" style="101" customWidth="1"/>
    <col min="2" max="5" width="15.5546875" style="101" bestFit="1" customWidth="1"/>
    <col min="6" max="6" width="7.88671875" style="101" customWidth="1"/>
    <col min="7" max="7" width="7.44140625" style="101" customWidth="1"/>
    <col min="8" max="16384" width="9.109375" style="101"/>
  </cols>
  <sheetData>
    <row r="1" spans="1:7" x14ac:dyDescent="0.2">
      <c r="A1" s="100" t="s">
        <v>14</v>
      </c>
      <c r="B1" s="100"/>
      <c r="C1" s="100"/>
      <c r="D1" s="100"/>
      <c r="E1" s="100"/>
      <c r="F1" s="100"/>
      <c r="G1" s="100"/>
    </row>
    <row r="2" spans="1:7" ht="6" customHeight="1" x14ac:dyDescent="0.2"/>
    <row r="3" spans="1:7" ht="11.25" customHeight="1" x14ac:dyDescent="0.25">
      <c r="A3" s="185" t="s">
        <v>181</v>
      </c>
      <c r="B3" s="185"/>
      <c r="C3" s="185"/>
      <c r="D3" s="185"/>
      <c r="E3" s="185"/>
      <c r="F3" s="185"/>
      <c r="G3" s="185"/>
    </row>
    <row r="4" spans="1:7" ht="12.75" customHeight="1" x14ac:dyDescent="0.25">
      <c r="A4" s="185" t="s">
        <v>188</v>
      </c>
      <c r="B4" s="185"/>
      <c r="C4" s="185"/>
      <c r="D4" s="185"/>
      <c r="E4" s="185"/>
      <c r="F4" s="185"/>
      <c r="G4" s="185"/>
    </row>
    <row r="5" spans="1:7" ht="11.25" customHeight="1" x14ac:dyDescent="0.2"/>
    <row r="6" spans="1:7" ht="27.75" customHeight="1" x14ac:dyDescent="0.2">
      <c r="A6" s="112" t="s">
        <v>224</v>
      </c>
      <c r="B6" s="102" t="s">
        <v>182</v>
      </c>
      <c r="C6" s="103" t="s">
        <v>197</v>
      </c>
      <c r="D6" s="103" t="s">
        <v>196</v>
      </c>
      <c r="E6" s="102" t="s">
        <v>186</v>
      </c>
      <c r="F6" s="103" t="s">
        <v>198</v>
      </c>
      <c r="G6" s="103" t="s">
        <v>198</v>
      </c>
    </row>
    <row r="7" spans="1:7" ht="9" customHeight="1" x14ac:dyDescent="0.2">
      <c r="A7" s="104">
        <v>1</v>
      </c>
      <c r="B7" s="105">
        <v>2</v>
      </c>
      <c r="C7" s="104">
        <v>3</v>
      </c>
      <c r="D7" s="104">
        <v>4</v>
      </c>
      <c r="E7" s="104">
        <v>5</v>
      </c>
      <c r="F7" s="104" t="s">
        <v>12</v>
      </c>
      <c r="G7" s="104" t="s">
        <v>180</v>
      </c>
    </row>
    <row r="8" spans="1:7" ht="13.2" x14ac:dyDescent="0.25">
      <c r="A8" s="141" t="s">
        <v>205</v>
      </c>
      <c r="B8" s="99">
        <f>B9+B41+B46</f>
        <v>10605235.979999999</v>
      </c>
      <c r="C8" s="99">
        <f>C9+C41</f>
        <v>13420190.879999999</v>
      </c>
      <c r="D8" s="99">
        <f>D9+D41</f>
        <v>13420190.879999999</v>
      </c>
      <c r="E8" s="99">
        <f>E9+E41</f>
        <v>12030796.67</v>
      </c>
      <c r="F8" s="106">
        <f>E8/B8*100</f>
        <v>113.44204591664354</v>
      </c>
      <c r="G8" s="106">
        <f>E8/D8*100</f>
        <v>89.646986228261454</v>
      </c>
    </row>
    <row r="9" spans="1:7" ht="13.2" x14ac:dyDescent="0.25">
      <c r="A9" s="121" t="s">
        <v>183</v>
      </c>
      <c r="B9" s="9">
        <f>B10+B20+B24+B27+B32+B38</f>
        <v>10603351.319999998</v>
      </c>
      <c r="C9" s="9">
        <f>C10+C20+C24+C27+C32+C38</f>
        <v>13420050.879999999</v>
      </c>
      <c r="D9" s="9">
        <f>D10+D20+D24+D27+D32+D38</f>
        <v>13420050.879999999</v>
      </c>
      <c r="E9" s="9">
        <f>E10+E20+E24+E27+E32+E38</f>
        <v>12030796.67</v>
      </c>
      <c r="F9" s="106">
        <f t="shared" ref="F9:F75" si="0">E9/B9*100</f>
        <v>113.46220932345756</v>
      </c>
      <c r="G9" s="106">
        <f t="shared" ref="G9:G75" si="1">E9/D9*100</f>
        <v>89.647921439177154</v>
      </c>
    </row>
    <row r="10" spans="1:7" ht="20.399999999999999" x14ac:dyDescent="0.2">
      <c r="A10" s="142" t="s">
        <v>189</v>
      </c>
      <c r="B10" s="63">
        <f>B11+B13+B16+B18</f>
        <v>759494.26</v>
      </c>
      <c r="C10" s="63">
        <f t="shared" ref="C10" si="2">C11+C13+C16+C18</f>
        <v>1382176.01</v>
      </c>
      <c r="D10" s="63">
        <f t="shared" ref="D10:E10" si="3">D11+D13+D16+D18</f>
        <v>1382176.01</v>
      </c>
      <c r="E10" s="63">
        <f t="shared" si="3"/>
        <v>717483.58</v>
      </c>
      <c r="F10" s="106">
        <f t="shared" si="0"/>
        <v>94.468598090524068</v>
      </c>
      <c r="G10" s="106">
        <f t="shared" si="1"/>
        <v>51.909711556923924</v>
      </c>
    </row>
    <row r="11" spans="1:7" x14ac:dyDescent="0.2">
      <c r="A11" s="143" t="s">
        <v>57</v>
      </c>
      <c r="B11" s="107">
        <f>SUM(B12)</f>
        <v>255763.04</v>
      </c>
      <c r="C11" s="107">
        <v>308166.84999999998</v>
      </c>
      <c r="D11" s="107">
        <v>308166.84999999998</v>
      </c>
      <c r="E11" s="107">
        <f t="shared" ref="E11" si="4">SUM(E12)</f>
        <v>296405.63</v>
      </c>
      <c r="F11" s="106">
        <f t="shared" si="0"/>
        <v>115.89072056697481</v>
      </c>
      <c r="G11" s="106">
        <f t="shared" si="1"/>
        <v>96.183489560931051</v>
      </c>
    </row>
    <row r="12" spans="1:7" x14ac:dyDescent="0.2">
      <c r="A12" s="144" t="s">
        <v>58</v>
      </c>
      <c r="B12" s="107">
        <v>255763.04</v>
      </c>
      <c r="C12" s="107"/>
      <c r="D12" s="107"/>
      <c r="E12" s="107">
        <v>296405.63</v>
      </c>
      <c r="F12" s="106"/>
      <c r="G12" s="106"/>
    </row>
    <row r="13" spans="1:7" ht="20.399999999999999" x14ac:dyDescent="0.2">
      <c r="A13" s="143" t="s">
        <v>59</v>
      </c>
      <c r="B13" s="107">
        <f>SUM(B14:B15)</f>
        <v>378636.43</v>
      </c>
      <c r="C13" s="107">
        <v>538448.66</v>
      </c>
      <c r="D13" s="107">
        <v>538448.66</v>
      </c>
      <c r="E13" s="107">
        <f t="shared" ref="E13" si="5">SUM(E14:E15)</f>
        <v>291837.09000000003</v>
      </c>
      <c r="F13" s="106">
        <f t="shared" si="0"/>
        <v>77.075808579750245</v>
      </c>
      <c r="G13" s="106">
        <f t="shared" si="1"/>
        <v>54.199613014172975</v>
      </c>
    </row>
    <row r="14" spans="1:7" ht="20.399999999999999" x14ac:dyDescent="0.2">
      <c r="A14" s="144" t="s">
        <v>60</v>
      </c>
      <c r="B14" s="107">
        <v>378636.43</v>
      </c>
      <c r="C14" s="107"/>
      <c r="D14" s="107"/>
      <c r="E14" s="107">
        <v>287000.19</v>
      </c>
      <c r="F14" s="106"/>
      <c r="G14" s="106"/>
    </row>
    <row r="15" spans="1:7" ht="20.399999999999999" x14ac:dyDescent="0.2">
      <c r="A15" s="144" t="s">
        <v>190</v>
      </c>
      <c r="B15" s="107"/>
      <c r="C15" s="107"/>
      <c r="D15" s="107"/>
      <c r="E15" s="107">
        <v>4836.8999999999996</v>
      </c>
      <c r="F15" s="106"/>
      <c r="G15" s="106"/>
    </row>
    <row r="16" spans="1:7" x14ac:dyDescent="0.2">
      <c r="A16" s="143" t="s">
        <v>61</v>
      </c>
      <c r="B16" s="107">
        <f>SUM(B17)</f>
        <v>102573.48</v>
      </c>
      <c r="C16" s="107">
        <v>535560.5</v>
      </c>
      <c r="D16" s="107">
        <v>535560.5</v>
      </c>
      <c r="E16" s="107">
        <f t="shared" ref="E16" si="6">SUM(E17)</f>
        <v>129240.86</v>
      </c>
      <c r="F16" s="106">
        <f t="shared" si="0"/>
        <v>125.99831847374195</v>
      </c>
      <c r="G16" s="106">
        <f t="shared" si="1"/>
        <v>24.13188799398014</v>
      </c>
    </row>
    <row r="17" spans="1:7" x14ac:dyDescent="0.2">
      <c r="A17" s="144" t="s">
        <v>62</v>
      </c>
      <c r="B17" s="107">
        <v>102573.48</v>
      </c>
      <c r="C17" s="107"/>
      <c r="D17" s="107"/>
      <c r="E17" s="107">
        <v>129240.86</v>
      </c>
      <c r="F17" s="106"/>
      <c r="G17" s="106"/>
    </row>
    <row r="18" spans="1:7" x14ac:dyDescent="0.2">
      <c r="A18" s="143" t="s">
        <v>52</v>
      </c>
      <c r="B18" s="107">
        <f>SUM(B19)</f>
        <v>22521.31</v>
      </c>
      <c r="C18" s="108"/>
      <c r="D18" s="108"/>
      <c r="E18" s="108"/>
      <c r="F18" s="106">
        <f t="shared" si="0"/>
        <v>0</v>
      </c>
      <c r="G18" s="106" t="e">
        <f t="shared" si="1"/>
        <v>#DIV/0!</v>
      </c>
    </row>
    <row r="19" spans="1:7" ht="20.399999999999999" x14ac:dyDescent="0.2">
      <c r="A19" s="145" t="s">
        <v>53</v>
      </c>
      <c r="B19" s="107">
        <v>22521.31</v>
      </c>
      <c r="C19" s="108"/>
      <c r="D19" s="108"/>
      <c r="E19" s="108"/>
      <c r="F19" s="106"/>
      <c r="G19" s="106"/>
    </row>
    <row r="20" spans="1:7" s="109" customFormat="1" x14ac:dyDescent="0.2">
      <c r="A20" s="142" t="s">
        <v>166</v>
      </c>
      <c r="B20" s="64">
        <f>SUM(B21)</f>
        <v>289.18</v>
      </c>
      <c r="C20" s="63">
        <f t="shared" ref="C20:E20" si="7">SUM(C21)</f>
        <v>1130</v>
      </c>
      <c r="D20" s="63">
        <f t="shared" si="7"/>
        <v>1130</v>
      </c>
      <c r="E20" s="64">
        <f t="shared" si="7"/>
        <v>232.71</v>
      </c>
      <c r="F20" s="106">
        <f t="shared" si="0"/>
        <v>80.472370150079527</v>
      </c>
      <c r="G20" s="106">
        <f t="shared" si="1"/>
        <v>20.593805309734513</v>
      </c>
    </row>
    <row r="21" spans="1:7" s="109" customFormat="1" x14ac:dyDescent="0.2">
      <c r="A21" s="143" t="s">
        <v>45</v>
      </c>
      <c r="B21" s="110">
        <f>SUM(B22:B23)</f>
        <v>289.18</v>
      </c>
      <c r="C21" s="107">
        <v>1130</v>
      </c>
      <c r="D21" s="107">
        <v>1130</v>
      </c>
      <c r="E21" s="110">
        <f t="shared" ref="E21" si="8">SUM(E22:E23)</f>
        <v>232.71</v>
      </c>
      <c r="F21" s="106">
        <f t="shared" si="0"/>
        <v>80.472370150079527</v>
      </c>
      <c r="G21" s="106">
        <f t="shared" si="1"/>
        <v>20.593805309734513</v>
      </c>
    </row>
    <row r="22" spans="1:7" s="109" customFormat="1" x14ac:dyDescent="0.2">
      <c r="A22" s="144" t="s">
        <v>46</v>
      </c>
      <c r="B22" s="110">
        <v>137.56</v>
      </c>
      <c r="C22" s="107"/>
      <c r="D22" s="107"/>
      <c r="E22" s="110">
        <v>232.71</v>
      </c>
      <c r="F22" s="106"/>
      <c r="G22" s="106"/>
    </row>
    <row r="23" spans="1:7" s="109" customFormat="1" ht="20.399999999999999" x14ac:dyDescent="0.2">
      <c r="A23" s="144" t="s">
        <v>47</v>
      </c>
      <c r="B23" s="110">
        <v>151.62</v>
      </c>
      <c r="C23" s="107"/>
      <c r="D23" s="107"/>
      <c r="E23" s="108"/>
      <c r="F23" s="106"/>
      <c r="G23" s="106"/>
    </row>
    <row r="24" spans="1:7" ht="20.399999999999999" x14ac:dyDescent="0.2">
      <c r="A24" s="142" t="s">
        <v>191</v>
      </c>
      <c r="B24" s="63">
        <f>SUM(B25)</f>
        <v>12863.11</v>
      </c>
      <c r="C24" s="63">
        <f t="shared" ref="C24:E24" si="9">SUM(C25)</f>
        <v>13270</v>
      </c>
      <c r="D24" s="63">
        <f t="shared" si="9"/>
        <v>13270</v>
      </c>
      <c r="E24" s="63">
        <f t="shared" si="9"/>
        <v>7674.7</v>
      </c>
      <c r="F24" s="106">
        <f t="shared" si="0"/>
        <v>59.66442019076257</v>
      </c>
      <c r="G24" s="106">
        <f t="shared" si="1"/>
        <v>57.834966088922378</v>
      </c>
    </row>
    <row r="25" spans="1:7" x14ac:dyDescent="0.2">
      <c r="A25" s="143" t="s">
        <v>65</v>
      </c>
      <c r="B25" s="107">
        <f>SUM(B26)</f>
        <v>12863.11</v>
      </c>
      <c r="C25" s="107">
        <v>13270</v>
      </c>
      <c r="D25" s="107">
        <v>13270</v>
      </c>
      <c r="E25" s="107">
        <v>7674.7</v>
      </c>
      <c r="F25" s="106">
        <f t="shared" si="0"/>
        <v>59.66442019076257</v>
      </c>
      <c r="G25" s="106">
        <f t="shared" si="1"/>
        <v>57.834966088922378</v>
      </c>
    </row>
    <row r="26" spans="1:7" x14ac:dyDescent="0.2">
      <c r="A26" s="144" t="s">
        <v>66</v>
      </c>
      <c r="B26" s="107">
        <v>12863.11</v>
      </c>
      <c r="C26" s="107"/>
      <c r="D26" s="107"/>
      <c r="E26" s="107">
        <v>7674.7</v>
      </c>
      <c r="F26" s="106"/>
      <c r="G26" s="106"/>
    </row>
    <row r="27" spans="1:7" ht="20.399999999999999" x14ac:dyDescent="0.2">
      <c r="A27" s="142" t="s">
        <v>192</v>
      </c>
      <c r="B27" s="63">
        <f>B28+B30</f>
        <v>308005.49</v>
      </c>
      <c r="C27" s="63">
        <f>C28+C30</f>
        <v>737374.33</v>
      </c>
      <c r="D27" s="63">
        <f>D28+D30</f>
        <v>737374.33</v>
      </c>
      <c r="E27" s="63">
        <f>E28+E30</f>
        <v>229772.52000000002</v>
      </c>
      <c r="F27" s="106">
        <f t="shared" si="0"/>
        <v>74.60013780923191</v>
      </c>
      <c r="G27" s="106">
        <f t="shared" si="1"/>
        <v>31.160905750543289</v>
      </c>
    </row>
    <row r="28" spans="1:7" x14ac:dyDescent="0.2">
      <c r="A28" s="143" t="s">
        <v>48</v>
      </c>
      <c r="B28" s="107">
        <f>SUM(B29)</f>
        <v>291883.82</v>
      </c>
      <c r="C28" s="107">
        <v>715374.33</v>
      </c>
      <c r="D28" s="107">
        <v>715374.33</v>
      </c>
      <c r="E28" s="107">
        <f t="shared" ref="E28" si="10">SUM(E29)</f>
        <v>218436.45</v>
      </c>
      <c r="F28" s="106">
        <f t="shared" si="0"/>
        <v>74.836779236341371</v>
      </c>
      <c r="G28" s="106">
        <f t="shared" si="1"/>
        <v>30.53456642762119</v>
      </c>
    </row>
    <row r="29" spans="1:7" x14ac:dyDescent="0.2">
      <c r="A29" s="144" t="s">
        <v>49</v>
      </c>
      <c r="B29" s="107">
        <v>291883.82</v>
      </c>
      <c r="C29" s="107"/>
      <c r="D29" s="107"/>
      <c r="E29" s="107">
        <v>218436.45</v>
      </c>
      <c r="F29" s="106"/>
      <c r="G29" s="106"/>
    </row>
    <row r="30" spans="1:7" ht="20.399999999999999" x14ac:dyDescent="0.2">
      <c r="A30" s="146" t="s">
        <v>63</v>
      </c>
      <c r="B30" s="107">
        <f>SUM(B31)</f>
        <v>16121.67</v>
      </c>
      <c r="C30" s="107">
        <v>22000</v>
      </c>
      <c r="D30" s="107">
        <v>22000</v>
      </c>
      <c r="E30" s="107">
        <f t="shared" ref="E30" si="11">SUM(E31)</f>
        <v>11336.07</v>
      </c>
      <c r="F30" s="106">
        <f t="shared" si="0"/>
        <v>70.315730318261075</v>
      </c>
      <c r="G30" s="106">
        <f t="shared" si="1"/>
        <v>51.527590909090904</v>
      </c>
    </row>
    <row r="31" spans="1:7" x14ac:dyDescent="0.2">
      <c r="A31" s="144" t="s">
        <v>64</v>
      </c>
      <c r="B31" s="107">
        <v>16121.67</v>
      </c>
      <c r="C31" s="107"/>
      <c r="D31" s="107"/>
      <c r="E31" s="107">
        <v>11336.07</v>
      </c>
      <c r="F31" s="106"/>
      <c r="G31" s="106"/>
    </row>
    <row r="32" spans="1:7" ht="20.399999999999999" x14ac:dyDescent="0.2">
      <c r="A32" s="142" t="s">
        <v>193</v>
      </c>
      <c r="B32" s="63">
        <f>B33+B36</f>
        <v>9521612.6099999994</v>
      </c>
      <c r="C32" s="63">
        <f t="shared" ref="C32" si="12">C33+C36</f>
        <v>11285100.539999999</v>
      </c>
      <c r="D32" s="63">
        <f t="shared" ref="D32:E32" si="13">D33+D36</f>
        <v>11285100.539999999</v>
      </c>
      <c r="E32" s="63">
        <f t="shared" si="13"/>
        <v>11073252.18</v>
      </c>
      <c r="F32" s="106">
        <f t="shared" si="0"/>
        <v>116.29597457441614</v>
      </c>
      <c r="G32" s="106">
        <f t="shared" si="1"/>
        <v>98.122760543877263</v>
      </c>
    </row>
    <row r="33" spans="1:7" ht="20.399999999999999" x14ac:dyDescent="0.2">
      <c r="A33" s="143" t="s">
        <v>56</v>
      </c>
      <c r="B33" s="107">
        <f>SUM(B34:B35)</f>
        <v>2431955.4500000002</v>
      </c>
      <c r="C33" s="107">
        <v>2799566.54</v>
      </c>
      <c r="D33" s="107">
        <v>2799566.54</v>
      </c>
      <c r="E33" s="107">
        <f t="shared" ref="E33" si="14">SUM(E34:E35)</f>
        <v>2792482.91</v>
      </c>
      <c r="F33" s="106">
        <f t="shared" si="0"/>
        <v>114.82459146198588</v>
      </c>
      <c r="G33" s="106">
        <f t="shared" si="1"/>
        <v>99.746974044060408</v>
      </c>
    </row>
    <row r="34" spans="1:7" ht="20.399999999999999" x14ac:dyDescent="0.2">
      <c r="A34" s="144" t="s">
        <v>44</v>
      </c>
      <c r="B34" s="107">
        <v>1600187.53</v>
      </c>
      <c r="C34" s="107"/>
      <c r="D34" s="107"/>
      <c r="E34" s="107">
        <v>1926602.54</v>
      </c>
      <c r="F34" s="106"/>
      <c r="G34" s="106"/>
    </row>
    <row r="35" spans="1:7" ht="20.399999999999999" x14ac:dyDescent="0.2">
      <c r="A35" s="144" t="s">
        <v>162</v>
      </c>
      <c r="B35" s="107">
        <v>831767.92</v>
      </c>
      <c r="C35" s="107"/>
      <c r="D35" s="107"/>
      <c r="E35" s="107">
        <v>865880.37</v>
      </c>
      <c r="F35" s="106"/>
      <c r="G35" s="106"/>
    </row>
    <row r="36" spans="1:7" x14ac:dyDescent="0.2">
      <c r="A36" s="143" t="s">
        <v>54</v>
      </c>
      <c r="B36" s="107">
        <f>SUM(B37)</f>
        <v>7089657.1600000001</v>
      </c>
      <c r="C36" s="152">
        <v>8485534</v>
      </c>
      <c r="D36" s="152">
        <v>8485534</v>
      </c>
      <c r="E36" s="107">
        <f t="shared" ref="E36" si="15">SUM(E37)</f>
        <v>8280769.2699999996</v>
      </c>
      <c r="F36" s="106">
        <f t="shared" si="0"/>
        <v>116.80070112163223</v>
      </c>
      <c r="G36" s="106">
        <f t="shared" si="1"/>
        <v>97.586896357966395</v>
      </c>
    </row>
    <row r="37" spans="1:7" x14ac:dyDescent="0.2">
      <c r="A37" s="144" t="s">
        <v>55</v>
      </c>
      <c r="B37" s="107">
        <v>7089657.1600000001</v>
      </c>
      <c r="C37" s="107"/>
      <c r="D37" s="107"/>
      <c r="E37" s="107">
        <v>8280769.2699999996</v>
      </c>
      <c r="F37" s="106"/>
      <c r="G37" s="106"/>
    </row>
    <row r="38" spans="1:7" x14ac:dyDescent="0.2">
      <c r="A38" s="142" t="s">
        <v>194</v>
      </c>
      <c r="B38" s="63">
        <f>SUM(B39)</f>
        <v>1086.67</v>
      </c>
      <c r="C38" s="63">
        <f t="shared" ref="C38:E38" si="16">SUM(C39)</f>
        <v>1000</v>
      </c>
      <c r="D38" s="63">
        <f t="shared" si="16"/>
        <v>1000</v>
      </c>
      <c r="E38" s="63">
        <f t="shared" si="16"/>
        <v>2380.98</v>
      </c>
      <c r="F38" s="106">
        <f t="shared" si="0"/>
        <v>219.10791684688084</v>
      </c>
      <c r="G38" s="106">
        <f t="shared" si="1"/>
        <v>238.09800000000001</v>
      </c>
    </row>
    <row r="39" spans="1:7" x14ac:dyDescent="0.2">
      <c r="A39" s="143" t="s">
        <v>50</v>
      </c>
      <c r="B39" s="107">
        <f>SUM(B40)</f>
        <v>1086.67</v>
      </c>
      <c r="C39" s="107">
        <v>1000</v>
      </c>
      <c r="D39" s="107">
        <v>1000</v>
      </c>
      <c r="E39" s="107">
        <v>2380.98</v>
      </c>
      <c r="F39" s="106">
        <f t="shared" si="0"/>
        <v>219.10791684688084</v>
      </c>
      <c r="G39" s="106">
        <f t="shared" si="1"/>
        <v>238.09800000000001</v>
      </c>
    </row>
    <row r="40" spans="1:7" x14ac:dyDescent="0.2">
      <c r="A40" s="144" t="s">
        <v>51</v>
      </c>
      <c r="B40" s="107">
        <v>1086.67</v>
      </c>
      <c r="C40" s="107"/>
      <c r="D40" s="107"/>
      <c r="E40" s="107">
        <v>2380.98</v>
      </c>
      <c r="F40" s="106"/>
      <c r="G40" s="106"/>
    </row>
    <row r="41" spans="1:7" ht="13.2" x14ac:dyDescent="0.25">
      <c r="A41" s="121" t="s">
        <v>195</v>
      </c>
      <c r="B41" s="9">
        <f>SUM(B42)</f>
        <v>1884.66</v>
      </c>
      <c r="C41" s="9">
        <f t="shared" ref="C41:E41" si="17">SUM(C42)</f>
        <v>140</v>
      </c>
      <c r="D41" s="9">
        <f t="shared" si="17"/>
        <v>140</v>
      </c>
      <c r="E41" s="9">
        <f t="shared" si="17"/>
        <v>0</v>
      </c>
      <c r="F41" s="106">
        <f t="shared" si="0"/>
        <v>0</v>
      </c>
      <c r="G41" s="106">
        <f t="shared" si="1"/>
        <v>0</v>
      </c>
    </row>
    <row r="42" spans="1:7" x14ac:dyDescent="0.2">
      <c r="A42" s="142" t="s">
        <v>171</v>
      </c>
      <c r="B42" s="63">
        <f>SUM(B43)</f>
        <v>1884.66</v>
      </c>
      <c r="C42" s="63">
        <v>140</v>
      </c>
      <c r="D42" s="63">
        <v>140</v>
      </c>
      <c r="E42" s="63"/>
      <c r="F42" s="106">
        <f t="shared" si="0"/>
        <v>0</v>
      </c>
      <c r="G42" s="106">
        <f t="shared" si="1"/>
        <v>0</v>
      </c>
    </row>
    <row r="43" spans="1:7" x14ac:dyDescent="0.2">
      <c r="A43" s="143" t="s">
        <v>158</v>
      </c>
      <c r="B43" s="107">
        <f>SUM(B44)</f>
        <v>1884.66</v>
      </c>
      <c r="C43" s="107">
        <v>140</v>
      </c>
      <c r="D43" s="107">
        <v>140</v>
      </c>
      <c r="E43" s="107"/>
      <c r="F43" s="106">
        <f t="shared" si="0"/>
        <v>0</v>
      </c>
      <c r="G43" s="106">
        <f t="shared" si="1"/>
        <v>0</v>
      </c>
    </row>
    <row r="44" spans="1:7" x14ac:dyDescent="0.2">
      <c r="A44" s="144" t="s">
        <v>159</v>
      </c>
      <c r="B44" s="107">
        <v>1884.66</v>
      </c>
      <c r="C44" s="107"/>
      <c r="D44" s="107"/>
      <c r="E44" s="107"/>
      <c r="F44" s="106"/>
      <c r="G44" s="106"/>
    </row>
    <row r="45" spans="1:7" ht="13.2" x14ac:dyDescent="0.25">
      <c r="A45" s="141" t="s">
        <v>249</v>
      </c>
      <c r="B45" s="99">
        <f>B46</f>
        <v>0</v>
      </c>
      <c r="C45" s="99">
        <f t="shared" ref="C45:E45" si="18">C46</f>
        <v>787500</v>
      </c>
      <c r="D45" s="99">
        <f t="shared" si="18"/>
        <v>787500</v>
      </c>
      <c r="E45" s="99">
        <f t="shared" si="18"/>
        <v>787500</v>
      </c>
      <c r="F45" s="106" t="e">
        <f t="shared" si="0"/>
        <v>#DIV/0!</v>
      </c>
      <c r="G45" s="106">
        <f t="shared" si="1"/>
        <v>100</v>
      </c>
    </row>
    <row r="46" spans="1:7" ht="13.2" x14ac:dyDescent="0.25">
      <c r="A46" s="121" t="s">
        <v>185</v>
      </c>
      <c r="B46" s="9"/>
      <c r="C46" s="9">
        <v>787500</v>
      </c>
      <c r="D46" s="9">
        <v>787500</v>
      </c>
      <c r="E46" s="9">
        <v>787500</v>
      </c>
      <c r="F46" s="107"/>
      <c r="G46" s="107">
        <v>100</v>
      </c>
    </row>
    <row r="47" spans="1:7" x14ac:dyDescent="0.2">
      <c r="A47" s="142" t="s">
        <v>228</v>
      </c>
      <c r="B47" s="107"/>
      <c r="C47" s="107">
        <v>787500</v>
      </c>
      <c r="D47" s="107">
        <v>787500</v>
      </c>
      <c r="E47" s="107">
        <v>787500</v>
      </c>
      <c r="F47" s="107"/>
      <c r="G47" s="107">
        <v>100</v>
      </c>
    </row>
    <row r="48" spans="1:7" ht="20.399999999999999" x14ac:dyDescent="0.2">
      <c r="A48" s="143" t="s">
        <v>229</v>
      </c>
      <c r="B48" s="107"/>
      <c r="C48" s="107"/>
      <c r="D48" s="107"/>
      <c r="E48" s="107">
        <v>787500</v>
      </c>
      <c r="F48" s="107"/>
      <c r="G48" s="107">
        <v>100</v>
      </c>
    </row>
    <row r="49" spans="1:7" ht="20.399999999999999" x14ac:dyDescent="0.2">
      <c r="A49" s="144" t="s">
        <v>230</v>
      </c>
      <c r="B49" s="107"/>
      <c r="C49" s="107"/>
      <c r="D49" s="107"/>
      <c r="E49" s="107">
        <v>787500</v>
      </c>
      <c r="F49" s="107"/>
      <c r="G49" s="107">
        <v>100</v>
      </c>
    </row>
    <row r="50" spans="1:7" ht="13.2" x14ac:dyDescent="0.25">
      <c r="A50" s="141" t="s">
        <v>204</v>
      </c>
      <c r="B50" s="99">
        <f>B51+B100</f>
        <v>10430399.92</v>
      </c>
      <c r="C50" s="99">
        <f t="shared" ref="C50:E50" si="19">C51+C100</f>
        <v>14193333</v>
      </c>
      <c r="D50" s="99">
        <f t="shared" si="19"/>
        <v>14193333</v>
      </c>
      <c r="E50" s="99">
        <f t="shared" si="19"/>
        <v>12846894.710000001</v>
      </c>
      <c r="F50" s="106">
        <f t="shared" si="0"/>
        <v>123.16780572685846</v>
      </c>
      <c r="G50" s="106">
        <f t="shared" si="1"/>
        <v>90.513586273217157</v>
      </c>
    </row>
    <row r="51" spans="1:7" ht="13.2" x14ac:dyDescent="0.25">
      <c r="A51" s="121" t="s">
        <v>199</v>
      </c>
      <c r="B51" s="9">
        <f>B52+B62+B93</f>
        <v>9572360.5</v>
      </c>
      <c r="C51" s="9">
        <f t="shared" ref="C51:E51" si="20">C52+C62+C93</f>
        <v>12457054</v>
      </c>
      <c r="D51" s="9">
        <f t="shared" si="20"/>
        <v>12457054</v>
      </c>
      <c r="E51" s="9">
        <f t="shared" si="20"/>
        <v>11171618.290000001</v>
      </c>
      <c r="F51" s="106">
        <f t="shared" si="0"/>
        <v>116.70703678575416</v>
      </c>
      <c r="G51" s="106">
        <f t="shared" si="1"/>
        <v>89.681061750234051</v>
      </c>
    </row>
    <row r="52" spans="1:7" x14ac:dyDescent="0.2">
      <c r="A52" s="142" t="s">
        <v>174</v>
      </c>
      <c r="B52" s="63">
        <f>B53+B57+B59</f>
        <v>7944792.8099999996</v>
      </c>
      <c r="C52" s="63">
        <f t="shared" ref="C52:E52" si="21">C53+C57+C59</f>
        <v>10018646</v>
      </c>
      <c r="D52" s="63">
        <f t="shared" si="21"/>
        <v>10018646</v>
      </c>
      <c r="E52" s="63">
        <f t="shared" si="21"/>
        <v>9276197.4600000009</v>
      </c>
      <c r="F52" s="106">
        <f t="shared" si="0"/>
        <v>116.7582047995535</v>
      </c>
      <c r="G52" s="106">
        <f t="shared" si="1"/>
        <v>92.589332530563524</v>
      </c>
    </row>
    <row r="53" spans="1:7" x14ac:dyDescent="0.2">
      <c r="A53" s="143" t="s">
        <v>95</v>
      </c>
      <c r="B53" s="107">
        <f>SUM(B54:B56)</f>
        <v>6845245.3999999994</v>
      </c>
      <c r="C53" s="107">
        <v>8546518.129999999</v>
      </c>
      <c r="D53" s="107">
        <v>8546518.129999999</v>
      </c>
      <c r="E53" s="107">
        <f t="shared" ref="E53" si="22">SUM(E54:E56)</f>
        <v>7979450.04</v>
      </c>
      <c r="F53" s="106">
        <f t="shared" si="0"/>
        <v>116.56923271151098</v>
      </c>
      <c r="G53" s="106">
        <f t="shared" si="1"/>
        <v>93.364922634289215</v>
      </c>
    </row>
    <row r="54" spans="1:7" x14ac:dyDescent="0.2">
      <c r="A54" s="144" t="s">
        <v>96</v>
      </c>
      <c r="B54" s="107">
        <v>6086768.3099999996</v>
      </c>
      <c r="C54" s="107"/>
      <c r="D54" s="107"/>
      <c r="E54" s="107">
        <v>7081350.0999999996</v>
      </c>
      <c r="F54" s="106"/>
      <c r="G54" s="106"/>
    </row>
    <row r="55" spans="1:7" x14ac:dyDescent="0.2">
      <c r="A55" s="144" t="s">
        <v>97</v>
      </c>
      <c r="B55" s="107">
        <v>530466.48</v>
      </c>
      <c r="C55" s="107"/>
      <c r="D55" s="107"/>
      <c r="E55" s="107">
        <v>633000.11</v>
      </c>
      <c r="F55" s="106"/>
      <c r="G55" s="106"/>
    </row>
    <row r="56" spans="1:7" x14ac:dyDescent="0.2">
      <c r="A56" s="144" t="s">
        <v>98</v>
      </c>
      <c r="B56" s="107">
        <v>228010.61</v>
      </c>
      <c r="C56" s="107"/>
      <c r="D56" s="107"/>
      <c r="E56" s="107">
        <v>265099.83</v>
      </c>
      <c r="F56" s="106"/>
      <c r="G56" s="106"/>
    </row>
    <row r="57" spans="1:7" x14ac:dyDescent="0.2">
      <c r="A57" s="143" t="s">
        <v>99</v>
      </c>
      <c r="B57" s="107">
        <f>SUM(B58)</f>
        <v>172380.21</v>
      </c>
      <c r="C57" s="107">
        <v>232926</v>
      </c>
      <c r="D57" s="107">
        <v>232926</v>
      </c>
      <c r="E57" s="107">
        <f t="shared" ref="E57" si="23">SUM(E58)</f>
        <v>206378.96</v>
      </c>
      <c r="F57" s="106">
        <f t="shared" si="0"/>
        <v>119.72311670811864</v>
      </c>
      <c r="G57" s="106">
        <f t="shared" si="1"/>
        <v>88.602800889552896</v>
      </c>
    </row>
    <row r="58" spans="1:7" x14ac:dyDescent="0.2">
      <c r="A58" s="144" t="s">
        <v>100</v>
      </c>
      <c r="B58" s="107">
        <v>172380.21</v>
      </c>
      <c r="C58" s="107"/>
      <c r="D58" s="107"/>
      <c r="E58" s="107">
        <v>206378.96</v>
      </c>
      <c r="F58" s="106"/>
      <c r="G58" s="106"/>
    </row>
    <row r="59" spans="1:7" x14ac:dyDescent="0.2">
      <c r="A59" s="143" t="s">
        <v>101</v>
      </c>
      <c r="B59" s="107">
        <f>SUM(B60:B61)</f>
        <v>927167.2</v>
      </c>
      <c r="C59" s="107">
        <v>1239201.8700000001</v>
      </c>
      <c r="D59" s="107">
        <v>1239201.8700000001</v>
      </c>
      <c r="E59" s="107">
        <f t="shared" ref="E59" si="24">SUM(E60:E61)</f>
        <v>1090368.46</v>
      </c>
      <c r="F59" s="106">
        <f t="shared" si="0"/>
        <v>117.60213907480765</v>
      </c>
      <c r="G59" s="106">
        <f t="shared" si="1"/>
        <v>87.98957509642878</v>
      </c>
    </row>
    <row r="60" spans="1:7" x14ac:dyDescent="0.2">
      <c r="A60" s="144" t="s">
        <v>102</v>
      </c>
      <c r="B60" s="107">
        <v>925786.19</v>
      </c>
      <c r="C60" s="107"/>
      <c r="D60" s="107"/>
      <c r="E60" s="107">
        <v>1089260.53</v>
      </c>
      <c r="F60" s="106"/>
      <c r="G60" s="106"/>
    </row>
    <row r="61" spans="1:7" ht="15" customHeight="1" x14ac:dyDescent="0.2">
      <c r="A61" s="144" t="s">
        <v>103</v>
      </c>
      <c r="B61" s="107">
        <v>1381.01</v>
      </c>
      <c r="C61" s="107"/>
      <c r="D61" s="107"/>
      <c r="E61" s="107">
        <v>1107.93</v>
      </c>
      <c r="F61" s="106"/>
      <c r="G61" s="106"/>
    </row>
    <row r="62" spans="1:7" x14ac:dyDescent="0.2">
      <c r="A62" s="142" t="s">
        <v>175</v>
      </c>
      <c r="B62" s="63">
        <f>B63+B68+B75+B85</f>
        <v>1587669.45</v>
      </c>
      <c r="C62" s="63">
        <f t="shared" ref="C62:E62" si="25">C63+C68+C75+C85</f>
        <v>2371461</v>
      </c>
      <c r="D62" s="63">
        <f t="shared" si="25"/>
        <v>2371461</v>
      </c>
      <c r="E62" s="63">
        <f t="shared" si="25"/>
        <v>1857892.1800000002</v>
      </c>
      <c r="F62" s="106">
        <f t="shared" si="0"/>
        <v>117.02008752514577</v>
      </c>
      <c r="G62" s="106">
        <f t="shared" si="1"/>
        <v>78.343779636266433</v>
      </c>
    </row>
    <row r="63" spans="1:7" x14ac:dyDescent="0.2">
      <c r="A63" s="143" t="s">
        <v>104</v>
      </c>
      <c r="B63" s="107">
        <f>SUM(B64:B67)</f>
        <v>207193.80000000002</v>
      </c>
      <c r="C63" s="107">
        <v>313641</v>
      </c>
      <c r="D63" s="107">
        <v>313641</v>
      </c>
      <c r="E63" s="107">
        <f t="shared" ref="E63" si="26">SUM(E64:E67)</f>
        <v>263927.69</v>
      </c>
      <c r="F63" s="106">
        <f t="shared" si="0"/>
        <v>127.38204038923944</v>
      </c>
      <c r="G63" s="106">
        <f t="shared" si="1"/>
        <v>84.149613730347752</v>
      </c>
    </row>
    <row r="64" spans="1:7" x14ac:dyDescent="0.2">
      <c r="A64" s="144" t="s">
        <v>105</v>
      </c>
      <c r="B64" s="107">
        <v>13077.03</v>
      </c>
      <c r="C64" s="107"/>
      <c r="D64" s="107"/>
      <c r="E64" s="107">
        <v>17563.2</v>
      </c>
      <c r="F64" s="106"/>
      <c r="G64" s="106"/>
    </row>
    <row r="65" spans="1:7" x14ac:dyDescent="0.2">
      <c r="A65" s="144" t="s">
        <v>106</v>
      </c>
      <c r="B65" s="107">
        <v>174846.4</v>
      </c>
      <c r="C65" s="107"/>
      <c r="D65" s="107"/>
      <c r="E65" s="107">
        <v>192307.05</v>
      </c>
      <c r="F65" s="106"/>
      <c r="G65" s="106"/>
    </row>
    <row r="66" spans="1:7" x14ac:dyDescent="0.2">
      <c r="A66" s="144" t="s">
        <v>107</v>
      </c>
      <c r="B66" s="107">
        <v>15651.42</v>
      </c>
      <c r="C66" s="107"/>
      <c r="D66" s="107"/>
      <c r="E66" s="107">
        <v>49841.19</v>
      </c>
      <c r="F66" s="106"/>
      <c r="G66" s="106"/>
    </row>
    <row r="67" spans="1:7" x14ac:dyDescent="0.2">
      <c r="A67" s="144" t="s">
        <v>108</v>
      </c>
      <c r="B67" s="107">
        <v>3618.95</v>
      </c>
      <c r="C67" s="107"/>
      <c r="D67" s="107"/>
      <c r="E67" s="107">
        <v>4216.25</v>
      </c>
      <c r="F67" s="106"/>
      <c r="G67" s="106"/>
    </row>
    <row r="68" spans="1:7" x14ac:dyDescent="0.2">
      <c r="A68" s="143" t="s">
        <v>109</v>
      </c>
      <c r="B68" s="107">
        <f>SUM(B69:B74)</f>
        <v>655955.52</v>
      </c>
      <c r="C68" s="107">
        <v>1065598</v>
      </c>
      <c r="D68" s="107">
        <v>1065598</v>
      </c>
      <c r="E68" s="107">
        <f t="shared" ref="E68" si="27">SUM(E69:E74)</f>
        <v>755019.38000000012</v>
      </c>
      <c r="F68" s="106">
        <f t="shared" si="0"/>
        <v>115.10222217506455</v>
      </c>
      <c r="G68" s="106">
        <f t="shared" si="1"/>
        <v>70.854053780130982</v>
      </c>
    </row>
    <row r="69" spans="1:7" x14ac:dyDescent="0.2">
      <c r="A69" s="144" t="s">
        <v>110</v>
      </c>
      <c r="B69" s="107">
        <v>39696.82</v>
      </c>
      <c r="C69" s="107"/>
      <c r="D69" s="107"/>
      <c r="E69" s="107">
        <v>53505.13</v>
      </c>
      <c r="F69" s="106"/>
      <c r="G69" s="106"/>
    </row>
    <row r="70" spans="1:7" x14ac:dyDescent="0.2">
      <c r="A70" s="144" t="s">
        <v>111</v>
      </c>
      <c r="B70" s="107">
        <v>123263.03999999999</v>
      </c>
      <c r="C70" s="107"/>
      <c r="D70" s="107"/>
      <c r="E70" s="107">
        <v>169992.15</v>
      </c>
      <c r="F70" s="106"/>
      <c r="G70" s="106"/>
    </row>
    <row r="71" spans="1:7" x14ac:dyDescent="0.2">
      <c r="A71" s="144" t="s">
        <v>112</v>
      </c>
      <c r="B71" s="107">
        <v>333615.58</v>
      </c>
      <c r="C71" s="107"/>
      <c r="D71" s="107"/>
      <c r="E71" s="107">
        <v>388739.76</v>
      </c>
      <c r="F71" s="106"/>
      <c r="G71" s="106"/>
    </row>
    <row r="72" spans="1:7" x14ac:dyDescent="0.2">
      <c r="A72" s="144" t="s">
        <v>113</v>
      </c>
      <c r="B72" s="107">
        <v>32146.86</v>
      </c>
      <c r="C72" s="107"/>
      <c r="D72" s="107"/>
      <c r="E72" s="107">
        <v>29739.49</v>
      </c>
      <c r="F72" s="106"/>
      <c r="G72" s="106"/>
    </row>
    <row r="73" spans="1:7" x14ac:dyDescent="0.2">
      <c r="A73" s="144" t="s">
        <v>114</v>
      </c>
      <c r="B73" s="107">
        <v>42614.21</v>
      </c>
      <c r="C73" s="107"/>
      <c r="D73" s="107"/>
      <c r="E73" s="107">
        <v>43044.17</v>
      </c>
      <c r="F73" s="106"/>
      <c r="G73" s="106"/>
    </row>
    <row r="74" spans="1:7" x14ac:dyDescent="0.2">
      <c r="A74" s="144" t="s">
        <v>115</v>
      </c>
      <c r="B74" s="107">
        <v>84619.01</v>
      </c>
      <c r="C74" s="107"/>
      <c r="D74" s="107"/>
      <c r="E74" s="107">
        <v>69998.679999999993</v>
      </c>
      <c r="F74" s="106"/>
      <c r="G74" s="106"/>
    </row>
    <row r="75" spans="1:7" x14ac:dyDescent="0.2">
      <c r="A75" s="143" t="s">
        <v>116</v>
      </c>
      <c r="B75" s="107">
        <f>SUM(B76:B84)</f>
        <v>603035.98</v>
      </c>
      <c r="C75" s="107">
        <v>820047</v>
      </c>
      <c r="D75" s="107">
        <v>820047</v>
      </c>
      <c r="E75" s="107">
        <f t="shared" ref="E75" si="28">SUM(E76:E84)</f>
        <v>717127.88</v>
      </c>
      <c r="F75" s="106">
        <f t="shared" si="0"/>
        <v>118.9195842012611</v>
      </c>
      <c r="G75" s="106">
        <f t="shared" si="1"/>
        <v>87.449607156662964</v>
      </c>
    </row>
    <row r="76" spans="1:7" x14ac:dyDescent="0.2">
      <c r="A76" s="144" t="s">
        <v>117</v>
      </c>
      <c r="B76" s="107">
        <v>99985.15</v>
      </c>
      <c r="C76" s="107"/>
      <c r="D76" s="107"/>
      <c r="E76" s="107">
        <v>121728.44</v>
      </c>
      <c r="F76" s="106"/>
      <c r="G76" s="106"/>
    </row>
    <row r="77" spans="1:7" x14ac:dyDescent="0.2">
      <c r="A77" s="144" t="s">
        <v>118</v>
      </c>
      <c r="B77" s="107">
        <v>137663.45000000001</v>
      </c>
      <c r="C77" s="107"/>
      <c r="D77" s="107"/>
      <c r="E77" s="107">
        <v>157112.12</v>
      </c>
      <c r="F77" s="106"/>
      <c r="G77" s="106"/>
    </row>
    <row r="78" spans="1:7" x14ac:dyDescent="0.2">
      <c r="A78" s="144" t="s">
        <v>119</v>
      </c>
      <c r="B78" s="107">
        <v>10809.81</v>
      </c>
      <c r="C78" s="107"/>
      <c r="D78" s="107"/>
      <c r="E78" s="107">
        <v>10214.120000000001</v>
      </c>
      <c r="F78" s="106"/>
      <c r="G78" s="106"/>
    </row>
    <row r="79" spans="1:7" x14ac:dyDescent="0.2">
      <c r="A79" s="144" t="s">
        <v>120</v>
      </c>
      <c r="B79" s="107">
        <v>38327.040000000001</v>
      </c>
      <c r="C79" s="107"/>
      <c r="D79" s="107"/>
      <c r="E79" s="107">
        <v>36289.19</v>
      </c>
      <c r="F79" s="106"/>
      <c r="G79" s="106"/>
    </row>
    <row r="80" spans="1:7" x14ac:dyDescent="0.2">
      <c r="A80" s="144" t="s">
        <v>121</v>
      </c>
      <c r="B80" s="107">
        <v>28369.75</v>
      </c>
      <c r="C80" s="107"/>
      <c r="D80" s="107"/>
      <c r="E80" s="107">
        <v>33964.550000000003</v>
      </c>
      <c r="F80" s="106"/>
      <c r="G80" s="106"/>
    </row>
    <row r="81" spans="1:7" x14ac:dyDescent="0.2">
      <c r="A81" s="144" t="s">
        <v>122</v>
      </c>
      <c r="B81" s="107">
        <v>2193.08</v>
      </c>
      <c r="C81" s="107"/>
      <c r="D81" s="107"/>
      <c r="E81" s="107">
        <v>2282.5100000000002</v>
      </c>
      <c r="F81" s="106"/>
      <c r="G81" s="106"/>
    </row>
    <row r="82" spans="1:7" x14ac:dyDescent="0.2">
      <c r="A82" s="144" t="s">
        <v>123</v>
      </c>
      <c r="B82" s="107">
        <v>168782.06</v>
      </c>
      <c r="C82" s="107"/>
      <c r="D82" s="107"/>
      <c r="E82" s="107">
        <v>223957.8</v>
      </c>
      <c r="F82" s="106"/>
      <c r="G82" s="106"/>
    </row>
    <row r="83" spans="1:7" x14ac:dyDescent="0.2">
      <c r="A83" s="144" t="s">
        <v>124</v>
      </c>
      <c r="B83" s="107">
        <v>35078.26</v>
      </c>
      <c r="C83" s="107"/>
      <c r="D83" s="107"/>
      <c r="E83" s="107">
        <v>45178.05</v>
      </c>
      <c r="F83" s="106"/>
      <c r="G83" s="106"/>
    </row>
    <row r="84" spans="1:7" x14ac:dyDescent="0.2">
      <c r="A84" s="144" t="s">
        <v>125</v>
      </c>
      <c r="B84" s="107">
        <v>81827.38</v>
      </c>
      <c r="C84" s="107"/>
      <c r="D84" s="107"/>
      <c r="E84" s="107">
        <v>86401.1</v>
      </c>
      <c r="F84" s="106"/>
      <c r="G84" s="106"/>
    </row>
    <row r="85" spans="1:7" x14ac:dyDescent="0.2">
      <c r="A85" s="143" t="s">
        <v>126</v>
      </c>
      <c r="B85" s="107">
        <f>SUM(B86:B92)</f>
        <v>121484.15000000001</v>
      </c>
      <c r="C85" s="107">
        <v>172175</v>
      </c>
      <c r="D85" s="107">
        <v>172175</v>
      </c>
      <c r="E85" s="107">
        <f t="shared" ref="E85" si="29">SUM(E86:E92)</f>
        <v>121817.23</v>
      </c>
      <c r="F85" s="106">
        <f t="shared" ref="F85:F109" si="30">E85/B85*100</f>
        <v>100.27417568464692</v>
      </c>
      <c r="G85" s="106">
        <f t="shared" ref="G85:G109" si="31">E85/D85*100</f>
        <v>70.75198489908523</v>
      </c>
    </row>
    <row r="86" spans="1:7" ht="20.399999999999999" x14ac:dyDescent="0.2">
      <c r="A86" s="144" t="s">
        <v>127</v>
      </c>
      <c r="B86" s="107">
        <v>8086.92</v>
      </c>
      <c r="C86" s="107"/>
      <c r="D86" s="107"/>
      <c r="E86" s="107">
        <v>9914.2099999999991</v>
      </c>
      <c r="F86" s="106"/>
      <c r="G86" s="106"/>
    </row>
    <row r="87" spans="1:7" x14ac:dyDescent="0.2">
      <c r="A87" s="144" t="s">
        <v>128</v>
      </c>
      <c r="B87" s="107">
        <v>25021.56</v>
      </c>
      <c r="C87" s="107"/>
      <c r="D87" s="107"/>
      <c r="E87" s="107">
        <v>26223.01</v>
      </c>
      <c r="F87" s="106"/>
      <c r="G87" s="106"/>
    </row>
    <row r="88" spans="1:7" x14ac:dyDescent="0.2">
      <c r="A88" s="144" t="s">
        <v>129</v>
      </c>
      <c r="B88" s="107">
        <v>1363.51</v>
      </c>
      <c r="C88" s="107"/>
      <c r="D88" s="107"/>
      <c r="E88" s="107">
        <v>2308.21</v>
      </c>
      <c r="F88" s="106"/>
      <c r="G88" s="106"/>
    </row>
    <row r="89" spans="1:7" x14ac:dyDescent="0.2">
      <c r="A89" s="144" t="s">
        <v>130</v>
      </c>
      <c r="B89" s="107">
        <v>7040.3</v>
      </c>
      <c r="C89" s="107"/>
      <c r="D89" s="107"/>
      <c r="E89" s="107">
        <v>7047.76</v>
      </c>
      <c r="F89" s="106"/>
      <c r="G89" s="106"/>
    </row>
    <row r="90" spans="1:7" x14ac:dyDescent="0.2">
      <c r="A90" s="144" t="s">
        <v>131</v>
      </c>
      <c r="B90" s="107">
        <v>20012.310000000001</v>
      </c>
      <c r="C90" s="107"/>
      <c r="D90" s="107"/>
      <c r="E90" s="107">
        <v>18600.21</v>
      </c>
      <c r="F90" s="106"/>
      <c r="G90" s="106"/>
    </row>
    <row r="91" spans="1:7" x14ac:dyDescent="0.2">
      <c r="A91" s="144" t="s">
        <v>132</v>
      </c>
      <c r="B91" s="107">
        <v>59404.69</v>
      </c>
      <c r="C91" s="107"/>
      <c r="D91" s="107"/>
      <c r="E91" s="107">
        <v>56763.27</v>
      </c>
      <c r="F91" s="106"/>
      <c r="G91" s="106"/>
    </row>
    <row r="92" spans="1:7" x14ac:dyDescent="0.2">
      <c r="A92" s="144" t="s">
        <v>133</v>
      </c>
      <c r="B92" s="110">
        <v>554.86</v>
      </c>
      <c r="C92" s="107"/>
      <c r="D92" s="107"/>
      <c r="E92" s="110">
        <v>960.56</v>
      </c>
      <c r="F92" s="106"/>
      <c r="G92" s="106"/>
    </row>
    <row r="93" spans="1:7" x14ac:dyDescent="0.2">
      <c r="A93" s="142" t="s">
        <v>176</v>
      </c>
      <c r="B93" s="63">
        <v>39898.239999999998</v>
      </c>
      <c r="C93" s="63">
        <v>66947</v>
      </c>
      <c r="D93" s="63">
        <v>66947</v>
      </c>
      <c r="E93" s="63">
        <f>E94+E96</f>
        <v>37528.65</v>
      </c>
      <c r="F93" s="106">
        <f t="shared" si="30"/>
        <v>94.060915970228265</v>
      </c>
      <c r="G93" s="106">
        <f t="shared" si="31"/>
        <v>56.057254245896004</v>
      </c>
    </row>
    <row r="94" spans="1:7" x14ac:dyDescent="0.2">
      <c r="A94" s="143" t="s">
        <v>200</v>
      </c>
      <c r="B94" s="108"/>
      <c r="C94" s="108"/>
      <c r="D94" s="108"/>
      <c r="E94" s="107">
        <f>SUM(E95)</f>
        <v>1667.73</v>
      </c>
      <c r="F94" s="106" t="e">
        <f t="shared" si="30"/>
        <v>#DIV/0!</v>
      </c>
      <c r="G94" s="106" t="e">
        <f t="shared" si="31"/>
        <v>#DIV/0!</v>
      </c>
    </row>
    <row r="95" spans="1:7" ht="20.399999999999999" x14ac:dyDescent="0.2">
      <c r="A95" s="144" t="s">
        <v>201</v>
      </c>
      <c r="B95" s="108"/>
      <c r="C95" s="108"/>
      <c r="D95" s="108"/>
      <c r="E95" s="107">
        <v>1667.73</v>
      </c>
      <c r="F95" s="106"/>
      <c r="G95" s="106"/>
    </row>
    <row r="96" spans="1:7" x14ac:dyDescent="0.2">
      <c r="A96" s="143" t="s">
        <v>134</v>
      </c>
      <c r="B96" s="107">
        <v>39898.239999999998</v>
      </c>
      <c r="C96" s="107">
        <v>66947</v>
      </c>
      <c r="D96" s="107">
        <v>66947</v>
      </c>
      <c r="E96" s="107">
        <f>SUM(E97:E99)</f>
        <v>35860.92</v>
      </c>
      <c r="F96" s="106">
        <f t="shared" si="30"/>
        <v>89.880957155002335</v>
      </c>
      <c r="G96" s="106">
        <f t="shared" si="31"/>
        <v>53.566134404827693</v>
      </c>
    </row>
    <row r="97" spans="1:7" x14ac:dyDescent="0.2">
      <c r="A97" s="144" t="s">
        <v>135</v>
      </c>
      <c r="B97" s="107">
        <v>3258.36</v>
      </c>
      <c r="C97" s="107"/>
      <c r="D97" s="107"/>
      <c r="E97" s="107">
        <v>3782.2</v>
      </c>
      <c r="F97" s="106"/>
      <c r="G97" s="106"/>
    </row>
    <row r="98" spans="1:7" ht="20.399999999999999" x14ac:dyDescent="0.2">
      <c r="A98" s="144" t="s">
        <v>136</v>
      </c>
      <c r="B98" s="110">
        <v>112.5</v>
      </c>
      <c r="C98" s="108"/>
      <c r="D98" s="108"/>
      <c r="E98" s="108"/>
      <c r="F98" s="106"/>
      <c r="G98" s="106"/>
    </row>
    <row r="99" spans="1:7" x14ac:dyDescent="0.2">
      <c r="A99" s="144" t="s">
        <v>137</v>
      </c>
      <c r="B99" s="107">
        <v>36527.379999999997</v>
      </c>
      <c r="C99" s="107"/>
      <c r="D99" s="107"/>
      <c r="E99" s="107">
        <v>32078.720000000001</v>
      </c>
      <c r="F99" s="106"/>
      <c r="G99" s="106"/>
    </row>
    <row r="100" spans="1:7" ht="13.2" x14ac:dyDescent="0.25">
      <c r="A100" s="121" t="s">
        <v>202</v>
      </c>
      <c r="B100" s="9">
        <f>B101</f>
        <v>858039.41999999993</v>
      </c>
      <c r="C100" s="9">
        <f t="shared" ref="C100:E100" si="32">C101</f>
        <v>1736279</v>
      </c>
      <c r="D100" s="9">
        <f t="shared" si="32"/>
        <v>1736279</v>
      </c>
      <c r="E100" s="9">
        <f t="shared" si="32"/>
        <v>1675276.42</v>
      </c>
      <c r="F100" s="106">
        <f t="shared" si="30"/>
        <v>195.24469167162508</v>
      </c>
      <c r="G100" s="106">
        <f t="shared" si="31"/>
        <v>96.486591152689158</v>
      </c>
    </row>
    <row r="101" spans="1:7" x14ac:dyDescent="0.2">
      <c r="A101" s="142" t="s">
        <v>177</v>
      </c>
      <c r="B101" s="63">
        <f>B102+B109</f>
        <v>858039.41999999993</v>
      </c>
      <c r="C101" s="63">
        <f t="shared" ref="C101:E101" si="33">C102+C109</f>
        <v>1736279</v>
      </c>
      <c r="D101" s="63">
        <f t="shared" si="33"/>
        <v>1736279</v>
      </c>
      <c r="E101" s="63">
        <f t="shared" si="33"/>
        <v>1675276.42</v>
      </c>
      <c r="F101" s="106">
        <f t="shared" si="30"/>
        <v>195.24469167162508</v>
      </c>
      <c r="G101" s="106">
        <f t="shared" si="31"/>
        <v>96.486591152689158</v>
      </c>
    </row>
    <row r="102" spans="1:7" x14ac:dyDescent="0.2">
      <c r="A102" s="143" t="s">
        <v>138</v>
      </c>
      <c r="B102" s="107">
        <f>SUM(B103:B108)</f>
        <v>114791.69</v>
      </c>
      <c r="C102" s="107">
        <v>371429</v>
      </c>
      <c r="D102" s="107">
        <v>371429</v>
      </c>
      <c r="E102" s="107">
        <f t="shared" ref="E102" si="34">SUM(E103:E108)</f>
        <v>310426.42000000004</v>
      </c>
      <c r="F102" s="106">
        <f t="shared" si="30"/>
        <v>270.42586445064103</v>
      </c>
      <c r="G102" s="106">
        <f t="shared" si="31"/>
        <v>83.576247412022227</v>
      </c>
    </row>
    <row r="103" spans="1:7" x14ac:dyDescent="0.2">
      <c r="A103" s="144" t="s">
        <v>139</v>
      </c>
      <c r="B103" s="107">
        <v>23104.15</v>
      </c>
      <c r="C103" s="107"/>
      <c r="D103" s="107"/>
      <c r="E103" s="107">
        <v>22872.42</v>
      </c>
      <c r="F103" s="106"/>
      <c r="G103" s="106"/>
    </row>
    <row r="104" spans="1:7" x14ac:dyDescent="0.2">
      <c r="A104" s="144" t="s">
        <v>140</v>
      </c>
      <c r="B104" s="110">
        <v>809.61</v>
      </c>
      <c r="C104" s="107"/>
      <c r="D104" s="107"/>
      <c r="E104" s="107">
        <v>9751.1</v>
      </c>
      <c r="F104" s="106"/>
      <c r="G104" s="106"/>
    </row>
    <row r="105" spans="1:7" x14ac:dyDescent="0.2">
      <c r="A105" s="144" t="s">
        <v>141</v>
      </c>
      <c r="B105" s="107">
        <v>3295.01</v>
      </c>
      <c r="C105" s="107"/>
      <c r="D105" s="107"/>
      <c r="E105" s="107">
        <v>4768</v>
      </c>
      <c r="F105" s="106"/>
      <c r="G105" s="106"/>
    </row>
    <row r="106" spans="1:7" x14ac:dyDescent="0.2">
      <c r="A106" s="144" t="s">
        <v>142</v>
      </c>
      <c r="B106" s="107">
        <v>81158.850000000006</v>
      </c>
      <c r="C106" s="107"/>
      <c r="D106" s="107"/>
      <c r="E106" s="107">
        <v>268352.08</v>
      </c>
      <c r="F106" s="106"/>
      <c r="G106" s="106"/>
    </row>
    <row r="107" spans="1:7" x14ac:dyDescent="0.2">
      <c r="A107" s="144" t="s">
        <v>203</v>
      </c>
      <c r="B107" s="108"/>
      <c r="C107" s="107"/>
      <c r="D107" s="107"/>
      <c r="E107" s="110">
        <v>410.64</v>
      </c>
      <c r="F107" s="106"/>
      <c r="G107" s="106"/>
    </row>
    <row r="108" spans="1:7" x14ac:dyDescent="0.2">
      <c r="A108" s="144" t="s">
        <v>144</v>
      </c>
      <c r="B108" s="107">
        <v>6424.07</v>
      </c>
      <c r="C108" s="107"/>
      <c r="D108" s="107"/>
      <c r="E108" s="107">
        <v>4272.18</v>
      </c>
      <c r="F108" s="106"/>
      <c r="G108" s="106"/>
    </row>
    <row r="109" spans="1:7" x14ac:dyDescent="0.2">
      <c r="A109" s="143" t="s">
        <v>145</v>
      </c>
      <c r="B109" s="107">
        <f>SUM(B110)</f>
        <v>743247.73</v>
      </c>
      <c r="C109" s="107">
        <v>1364850</v>
      </c>
      <c r="D109" s="107">
        <v>1364850</v>
      </c>
      <c r="E109" s="107">
        <f t="shared" ref="E109" si="35">SUM(E110)</f>
        <v>1364850</v>
      </c>
      <c r="F109" s="106">
        <f t="shared" si="30"/>
        <v>183.63325509248446</v>
      </c>
      <c r="G109" s="106">
        <f t="shared" si="31"/>
        <v>100</v>
      </c>
    </row>
    <row r="110" spans="1:7" x14ac:dyDescent="0.2">
      <c r="A110" s="144" t="s">
        <v>146</v>
      </c>
      <c r="B110" s="107">
        <v>743247.73</v>
      </c>
      <c r="C110" s="107"/>
      <c r="D110" s="107"/>
      <c r="E110" s="107">
        <v>1364850</v>
      </c>
      <c r="F110" s="106"/>
      <c r="G110" s="106"/>
    </row>
  </sheetData>
  <mergeCells count="2">
    <mergeCell ref="A3:G3"/>
    <mergeCell ref="A4:G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topLeftCell="A40" workbookViewId="0">
      <selection activeCell="A16" sqref="A16"/>
    </sheetView>
  </sheetViews>
  <sheetFormatPr defaultColWidth="9.109375" defaultRowHeight="13.8" x14ac:dyDescent="0.3"/>
  <cols>
    <col min="1" max="1" width="47.5546875" style="114" customWidth="1"/>
    <col min="2" max="5" width="14.109375" style="114" bestFit="1" customWidth="1"/>
    <col min="6" max="7" width="8.5546875" style="114" customWidth="1"/>
    <col min="8" max="16384" width="9.109375" style="114"/>
  </cols>
  <sheetData>
    <row r="1" spans="1:11" x14ac:dyDescent="0.3">
      <c r="A1" s="113" t="s">
        <v>14</v>
      </c>
      <c r="B1" s="113"/>
      <c r="C1" s="113"/>
      <c r="D1" s="113"/>
      <c r="E1" s="113"/>
      <c r="F1" s="113"/>
      <c r="G1" s="113"/>
    </row>
    <row r="2" spans="1:11" x14ac:dyDescent="0.3">
      <c r="A2" s="115"/>
      <c r="B2" s="115"/>
      <c r="C2" s="115"/>
      <c r="D2" s="115"/>
      <c r="E2" s="115"/>
      <c r="F2" s="115"/>
      <c r="G2" s="115"/>
    </row>
    <row r="3" spans="1:11" x14ac:dyDescent="0.3">
      <c r="A3" s="185"/>
      <c r="B3" s="185"/>
      <c r="C3" s="185"/>
      <c r="D3" s="185"/>
      <c r="E3" s="185"/>
      <c r="F3" s="185"/>
      <c r="G3" s="185"/>
    </row>
    <row r="4" spans="1:11" x14ac:dyDescent="0.3">
      <c r="A4" s="185" t="s">
        <v>206</v>
      </c>
      <c r="B4" s="185"/>
      <c r="C4" s="185"/>
      <c r="D4" s="185"/>
      <c r="E4" s="185"/>
      <c r="F4" s="185"/>
      <c r="G4" s="185"/>
    </row>
    <row r="6" spans="1:11" ht="36" customHeight="1" x14ac:dyDescent="0.3">
      <c r="A6" s="158" t="s">
        <v>224</v>
      </c>
      <c r="B6" s="156" t="s">
        <v>182</v>
      </c>
      <c r="C6" s="157" t="s">
        <v>197</v>
      </c>
      <c r="D6" s="157" t="s">
        <v>196</v>
      </c>
      <c r="E6" s="156" t="s">
        <v>186</v>
      </c>
      <c r="F6" s="157" t="s">
        <v>198</v>
      </c>
      <c r="G6" s="157" t="s">
        <v>198</v>
      </c>
    </row>
    <row r="7" spans="1:11" ht="9" customHeight="1" x14ac:dyDescent="0.3">
      <c r="A7" s="104">
        <v>1</v>
      </c>
      <c r="B7" s="105">
        <v>2</v>
      </c>
      <c r="C7" s="104">
        <v>3</v>
      </c>
      <c r="D7" s="104">
        <v>4</v>
      </c>
      <c r="E7" s="104">
        <v>5</v>
      </c>
      <c r="F7" s="104" t="s">
        <v>12</v>
      </c>
      <c r="G7" s="104" t="s">
        <v>180</v>
      </c>
    </row>
    <row r="8" spans="1:11" ht="22.5" customHeight="1" x14ac:dyDescent="0.3">
      <c r="A8" s="111" t="s">
        <v>205</v>
      </c>
      <c r="B8" s="99">
        <f>B9+B12+B14+B17+B20+B22+B24</f>
        <v>10605235.979999999</v>
      </c>
      <c r="C8" s="99">
        <f>C9+C12+C14+C17+C20+C22</f>
        <v>13420190.880000001</v>
      </c>
      <c r="D8" s="99">
        <f t="shared" ref="D8:E8" si="0">D9+D12+D14+D17+D20+D22</f>
        <v>13420190.880000001</v>
      </c>
      <c r="E8" s="99">
        <f t="shared" si="0"/>
        <v>12030796.669999998</v>
      </c>
      <c r="F8" s="119">
        <f>E8/B8*100</f>
        <v>113.44204591664354</v>
      </c>
      <c r="G8" s="118">
        <f>E8/D8*100</f>
        <v>89.64698622826144</v>
      </c>
    </row>
    <row r="9" spans="1:11" ht="22.5" customHeight="1" x14ac:dyDescent="0.3">
      <c r="A9" s="57" t="s">
        <v>207</v>
      </c>
      <c r="B9" s="9">
        <f>B10+B11</f>
        <v>1400225.63</v>
      </c>
      <c r="C9" s="9">
        <f t="shared" ref="C9" si="1">C10+C11</f>
        <v>1819484.54</v>
      </c>
      <c r="D9" s="9">
        <f t="shared" ref="D9:E9" si="2">D10+D11</f>
        <v>1819484.54</v>
      </c>
      <c r="E9" s="9">
        <f t="shared" si="2"/>
        <v>1818984.54</v>
      </c>
      <c r="F9" s="119">
        <f t="shared" ref="F9:F25" si="3">E9/B9*100</f>
        <v>129.90653084960314</v>
      </c>
      <c r="G9" s="118">
        <f t="shared" ref="G9:G25" si="4">E9/D9*100</f>
        <v>99.972519689559988</v>
      </c>
    </row>
    <row r="10" spans="1:11" ht="15.75" customHeight="1" x14ac:dyDescent="0.3">
      <c r="A10" s="116" t="s">
        <v>208</v>
      </c>
      <c r="B10" s="98">
        <v>1002057.2</v>
      </c>
      <c r="C10" s="98">
        <v>104572</v>
      </c>
      <c r="D10" s="98">
        <v>104572</v>
      </c>
      <c r="E10" s="98">
        <v>104072</v>
      </c>
      <c r="F10" s="119">
        <f t="shared" si="3"/>
        <v>10.385834261756715</v>
      </c>
      <c r="G10" s="118">
        <f t="shared" si="4"/>
        <v>99.521860536281224</v>
      </c>
    </row>
    <row r="11" spans="1:11" ht="16.5" customHeight="1" x14ac:dyDescent="0.3">
      <c r="A11" s="116" t="s">
        <v>209</v>
      </c>
      <c r="B11" s="98">
        <v>398168.43</v>
      </c>
      <c r="C11" s="153">
        <v>1714912.54</v>
      </c>
      <c r="D11" s="153">
        <v>1714912.54</v>
      </c>
      <c r="E11" s="98">
        <v>1714912.54</v>
      </c>
      <c r="F11" s="119">
        <f t="shared" si="3"/>
        <v>430.70027927628519</v>
      </c>
      <c r="G11" s="118">
        <f t="shared" si="4"/>
        <v>100</v>
      </c>
    </row>
    <row r="12" spans="1:11" ht="22.5" customHeight="1" x14ac:dyDescent="0.3">
      <c r="A12" s="57" t="s">
        <v>210</v>
      </c>
      <c r="B12" s="9">
        <f>B13</f>
        <v>293259.67</v>
      </c>
      <c r="C12" s="9">
        <f t="shared" ref="C12:E12" si="5">C13</f>
        <v>717504.33</v>
      </c>
      <c r="D12" s="9">
        <f t="shared" si="5"/>
        <v>717504.33</v>
      </c>
      <c r="E12" s="9">
        <f t="shared" si="5"/>
        <v>221050.14</v>
      </c>
      <c r="F12" s="119">
        <f t="shared" si="3"/>
        <v>75.376931304601143</v>
      </c>
      <c r="G12" s="118">
        <f t="shared" si="4"/>
        <v>30.808195958901045</v>
      </c>
    </row>
    <row r="13" spans="1:11" ht="19.5" customHeight="1" x14ac:dyDescent="0.3">
      <c r="A13" s="116" t="s">
        <v>211</v>
      </c>
      <c r="B13" s="98">
        <v>293259.67</v>
      </c>
      <c r="C13" s="98">
        <v>717504.33</v>
      </c>
      <c r="D13" s="98">
        <v>717504.33</v>
      </c>
      <c r="E13" s="98">
        <v>221050.14</v>
      </c>
      <c r="F13" s="119">
        <f t="shared" si="3"/>
        <v>75.376931304601143</v>
      </c>
      <c r="G13" s="118">
        <f t="shared" si="4"/>
        <v>30.808195958901045</v>
      </c>
    </row>
    <row r="14" spans="1:11" ht="22.5" customHeight="1" x14ac:dyDescent="0.3">
      <c r="A14" s="57" t="s">
        <v>212</v>
      </c>
      <c r="B14" s="9">
        <f>SUM(B15:B16)</f>
        <v>8107366.1200000001</v>
      </c>
      <c r="C14" s="9">
        <f t="shared" ref="C14" si="6">SUM(C15:C16)</f>
        <v>9426616</v>
      </c>
      <c r="D14" s="9">
        <f t="shared" ref="D14:E14" si="7">SUM(D15:D16)</f>
        <v>9426616</v>
      </c>
      <c r="E14" s="9">
        <f t="shared" si="7"/>
        <v>9218548.6399999987</v>
      </c>
      <c r="F14" s="119">
        <f t="shared" si="3"/>
        <v>113.70583866021336</v>
      </c>
      <c r="G14" s="118">
        <f t="shared" si="4"/>
        <v>97.792767202992025</v>
      </c>
    </row>
    <row r="15" spans="1:11" ht="27" x14ac:dyDescent="0.3">
      <c r="A15" s="116" t="s">
        <v>213</v>
      </c>
      <c r="B15" s="98">
        <v>7112178.4699999997</v>
      </c>
      <c r="C15" s="98">
        <v>8484284</v>
      </c>
      <c r="D15" s="98">
        <v>8484284</v>
      </c>
      <c r="E15" s="98">
        <v>8280769.2699999996</v>
      </c>
      <c r="F15" s="119">
        <f t="shared" si="3"/>
        <v>116.43084189927535</v>
      </c>
      <c r="G15" s="118">
        <f t="shared" si="4"/>
        <v>97.601273955468713</v>
      </c>
      <c r="K15" s="117"/>
    </row>
    <row r="16" spans="1:11" ht="18.75" customHeight="1" x14ac:dyDescent="0.3">
      <c r="A16" s="116" t="s">
        <v>214</v>
      </c>
      <c r="B16" s="98">
        <v>995187.65</v>
      </c>
      <c r="C16" s="98">
        <v>942332</v>
      </c>
      <c r="D16" s="98">
        <v>942332</v>
      </c>
      <c r="E16" s="98">
        <v>937779.37</v>
      </c>
      <c r="F16" s="119">
        <f t="shared" si="3"/>
        <v>94.231411533292231</v>
      </c>
      <c r="G16" s="118">
        <f t="shared" si="4"/>
        <v>99.516876217723691</v>
      </c>
    </row>
    <row r="17" spans="1:7" ht="22.5" customHeight="1" x14ac:dyDescent="0.3">
      <c r="A17" s="57" t="s">
        <v>215</v>
      </c>
      <c r="B17" s="9">
        <f>SUM(B18:B19)</f>
        <v>773515.12</v>
      </c>
      <c r="C17" s="9">
        <f t="shared" ref="C17" si="8">SUM(C18:C19)</f>
        <v>1421176.01</v>
      </c>
      <c r="D17" s="9">
        <f t="shared" ref="D17:E17" si="9">SUM(D18:D19)</f>
        <v>1421176.01</v>
      </c>
      <c r="E17" s="9">
        <f t="shared" si="9"/>
        <v>753202.58</v>
      </c>
      <c r="F17" s="119">
        <f t="shared" si="3"/>
        <v>97.373995740380622</v>
      </c>
      <c r="G17" s="118">
        <f t="shared" si="4"/>
        <v>52.998543086862263</v>
      </c>
    </row>
    <row r="18" spans="1:7" x14ac:dyDescent="0.3">
      <c r="A18" s="116" t="s">
        <v>216</v>
      </c>
      <c r="B18" s="98">
        <v>36542.17</v>
      </c>
      <c r="C18" s="98">
        <v>39000</v>
      </c>
      <c r="D18" s="98">
        <v>39000</v>
      </c>
      <c r="E18" s="98">
        <v>35719</v>
      </c>
      <c r="F18" s="119">
        <f t="shared" si="3"/>
        <v>97.747342317109258</v>
      </c>
      <c r="G18" s="118">
        <f t="shared" si="4"/>
        <v>91.587179487179483</v>
      </c>
    </row>
    <row r="19" spans="1:7" x14ac:dyDescent="0.3">
      <c r="A19" s="116" t="s">
        <v>217</v>
      </c>
      <c r="B19" s="98">
        <v>736972.95</v>
      </c>
      <c r="C19" s="153">
        <v>1382176.01</v>
      </c>
      <c r="D19" s="153">
        <v>1382176.01</v>
      </c>
      <c r="E19" s="98">
        <v>717483.58</v>
      </c>
      <c r="F19" s="119">
        <f t="shared" si="3"/>
        <v>97.355483671415627</v>
      </c>
      <c r="G19" s="118">
        <f t="shared" si="4"/>
        <v>51.909711556923924</v>
      </c>
    </row>
    <row r="20" spans="1:7" ht="22.5" customHeight="1" x14ac:dyDescent="0.3">
      <c r="A20" s="57" t="s">
        <v>218</v>
      </c>
      <c r="B20" s="9">
        <f>B21</f>
        <v>16121.67</v>
      </c>
      <c r="C20" s="9">
        <f t="shared" ref="C20:E20" si="10">C21</f>
        <v>22000</v>
      </c>
      <c r="D20" s="9">
        <f t="shared" si="10"/>
        <v>22000</v>
      </c>
      <c r="E20" s="9">
        <f t="shared" si="10"/>
        <v>11336.07</v>
      </c>
      <c r="F20" s="119">
        <f t="shared" si="3"/>
        <v>70.315730318261075</v>
      </c>
      <c r="G20" s="118">
        <f t="shared" si="4"/>
        <v>51.527590909090904</v>
      </c>
    </row>
    <row r="21" spans="1:7" ht="18.75" customHeight="1" x14ac:dyDescent="0.3">
      <c r="A21" s="116" t="s">
        <v>219</v>
      </c>
      <c r="B21" s="98">
        <v>16121.67</v>
      </c>
      <c r="C21" s="98">
        <v>22000</v>
      </c>
      <c r="D21" s="98">
        <v>22000</v>
      </c>
      <c r="E21" s="98">
        <v>11336.07</v>
      </c>
      <c r="F21" s="119">
        <f t="shared" si="3"/>
        <v>70.315730318261075</v>
      </c>
      <c r="G21" s="118">
        <f t="shared" si="4"/>
        <v>51.527590909090904</v>
      </c>
    </row>
    <row r="22" spans="1:7" ht="40.200000000000003" x14ac:dyDescent="0.3">
      <c r="A22" s="57" t="s">
        <v>220</v>
      </c>
      <c r="B22" s="9">
        <f>B23</f>
        <v>14747.77</v>
      </c>
      <c r="C22" s="9">
        <f t="shared" ref="C22:E22" si="11">C23</f>
        <v>13410</v>
      </c>
      <c r="D22" s="9">
        <f t="shared" si="11"/>
        <v>13410</v>
      </c>
      <c r="E22" s="9">
        <f t="shared" si="11"/>
        <v>7674.7</v>
      </c>
      <c r="F22" s="119">
        <f t="shared" si="3"/>
        <v>52.039732108651002</v>
      </c>
      <c r="G22" s="118">
        <f t="shared" si="4"/>
        <v>57.231170768083516</v>
      </c>
    </row>
    <row r="23" spans="1:7" ht="27" customHeight="1" x14ac:dyDescent="0.3">
      <c r="A23" s="116" t="s">
        <v>221</v>
      </c>
      <c r="B23" s="98">
        <v>14747.77</v>
      </c>
      <c r="C23" s="98">
        <v>13410</v>
      </c>
      <c r="D23" s="98">
        <v>13410</v>
      </c>
      <c r="E23" s="98">
        <v>7674.7</v>
      </c>
      <c r="F23" s="119">
        <f t="shared" si="3"/>
        <v>52.039732108651002</v>
      </c>
      <c r="G23" s="118">
        <f t="shared" si="4"/>
        <v>57.231170768083516</v>
      </c>
    </row>
    <row r="24" spans="1:7" ht="22.5" customHeight="1" x14ac:dyDescent="0.3">
      <c r="A24" s="57" t="s">
        <v>222</v>
      </c>
      <c r="B24" s="9">
        <f>B25</f>
        <v>0</v>
      </c>
      <c r="C24" s="9">
        <f t="shared" ref="C24:E24" si="12">C25</f>
        <v>787500</v>
      </c>
      <c r="D24" s="9">
        <f t="shared" si="12"/>
        <v>787500</v>
      </c>
      <c r="E24" s="9">
        <f t="shared" si="12"/>
        <v>787500</v>
      </c>
      <c r="F24" s="119" t="e">
        <f t="shared" si="3"/>
        <v>#DIV/0!</v>
      </c>
      <c r="G24" s="118">
        <f t="shared" si="4"/>
        <v>100</v>
      </c>
    </row>
    <row r="25" spans="1:7" ht="15.75" customHeight="1" x14ac:dyDescent="0.3">
      <c r="A25" s="116" t="s">
        <v>223</v>
      </c>
      <c r="B25" s="97"/>
      <c r="C25" s="98">
        <v>787500</v>
      </c>
      <c r="D25" s="98">
        <v>787500</v>
      </c>
      <c r="E25" s="98">
        <v>787500</v>
      </c>
      <c r="F25" s="119" t="e">
        <f t="shared" si="3"/>
        <v>#DIV/0!</v>
      </c>
      <c r="G25" s="118">
        <f t="shared" si="4"/>
        <v>100</v>
      </c>
    </row>
    <row r="26" spans="1:7" ht="20.25" customHeight="1" x14ac:dyDescent="0.3">
      <c r="A26" s="111" t="s">
        <v>204</v>
      </c>
      <c r="B26" s="99">
        <f>B27+B30+B33+B36+B39+B41+B43</f>
        <v>10430399.919999998</v>
      </c>
      <c r="C26" s="99">
        <f t="shared" ref="C26:E26" si="13">C27+C30+C33+C36+C39+C41+C43</f>
        <v>14193333</v>
      </c>
      <c r="D26" s="99">
        <f t="shared" si="13"/>
        <v>14193333</v>
      </c>
      <c r="E26" s="99">
        <f t="shared" si="13"/>
        <v>12846894.709999999</v>
      </c>
      <c r="F26" s="119">
        <f t="shared" ref="F26:F44" si="14">E26/B26*100</f>
        <v>123.16780572685848</v>
      </c>
      <c r="G26" s="118">
        <f t="shared" ref="G26:G44" si="15">E26/D26*100</f>
        <v>90.513586273217143</v>
      </c>
    </row>
    <row r="27" spans="1:7" ht="22.5" customHeight="1" x14ac:dyDescent="0.3">
      <c r="A27" s="57" t="s">
        <v>207</v>
      </c>
      <c r="B27" s="9">
        <f>SUM(B28:B29)</f>
        <v>1400225.61</v>
      </c>
      <c r="C27" s="9">
        <f t="shared" ref="C27:E27" si="16">SUM(C28:C29)</f>
        <v>1819484.54</v>
      </c>
      <c r="D27" s="9">
        <f t="shared" si="16"/>
        <v>1819484.54</v>
      </c>
      <c r="E27" s="9">
        <f t="shared" si="16"/>
        <v>1818984.54</v>
      </c>
      <c r="F27" s="119">
        <f t="shared" si="14"/>
        <v>129.90653270511169</v>
      </c>
      <c r="G27" s="118">
        <f t="shared" si="15"/>
        <v>99.972519689559988</v>
      </c>
    </row>
    <row r="28" spans="1:7" x14ac:dyDescent="0.3">
      <c r="A28" s="116" t="s">
        <v>208</v>
      </c>
      <c r="B28" s="98">
        <v>1002057.18</v>
      </c>
      <c r="C28" s="98">
        <v>104572</v>
      </c>
      <c r="D28" s="98">
        <v>104572</v>
      </c>
      <c r="E28" s="98">
        <v>104072</v>
      </c>
      <c r="F28" s="119">
        <f t="shared" si="14"/>
        <v>10.385834469046966</v>
      </c>
      <c r="G28" s="118">
        <f t="shared" si="15"/>
        <v>99.521860536281224</v>
      </c>
    </row>
    <row r="29" spans="1:7" ht="17.25" customHeight="1" x14ac:dyDescent="0.3">
      <c r="A29" s="116" t="s">
        <v>209</v>
      </c>
      <c r="B29" s="98">
        <v>398168.43</v>
      </c>
      <c r="C29" s="98">
        <v>1714912.54</v>
      </c>
      <c r="D29" s="98">
        <v>1714912.54</v>
      </c>
      <c r="E29" s="98">
        <v>1714912.54</v>
      </c>
      <c r="F29" s="119">
        <f t="shared" si="14"/>
        <v>430.70027927628519</v>
      </c>
      <c r="G29" s="118">
        <f t="shared" si="15"/>
        <v>100</v>
      </c>
    </row>
    <row r="30" spans="1:7" ht="22.5" customHeight="1" x14ac:dyDescent="0.3">
      <c r="A30" s="57" t="s">
        <v>210</v>
      </c>
      <c r="B30" s="9">
        <f>SUM(B31:B32)</f>
        <v>159931.37</v>
      </c>
      <c r="C30" s="9">
        <f t="shared" ref="C30:E30" si="17">SUM(C31:C32)</f>
        <v>772727.46</v>
      </c>
      <c r="D30" s="9">
        <f t="shared" si="17"/>
        <v>772727.46</v>
      </c>
      <c r="E30" s="9">
        <f t="shared" si="17"/>
        <v>127065.26999999999</v>
      </c>
      <c r="F30" s="119">
        <f t="shared" si="14"/>
        <v>79.449872779805489</v>
      </c>
      <c r="G30" s="118">
        <f t="shared" si="15"/>
        <v>16.443736838341426</v>
      </c>
    </row>
    <row r="31" spans="1:7" x14ac:dyDescent="0.3">
      <c r="A31" s="116" t="s">
        <v>211</v>
      </c>
      <c r="B31" s="98">
        <v>159931.37</v>
      </c>
      <c r="C31" s="98">
        <v>717504.33</v>
      </c>
      <c r="D31" s="98">
        <v>717504.33</v>
      </c>
      <c r="E31" s="98">
        <v>71842.14</v>
      </c>
      <c r="F31" s="119">
        <f t="shared" si="14"/>
        <v>44.920605632278395</v>
      </c>
      <c r="G31" s="118">
        <f t="shared" si="15"/>
        <v>10.012781386280972</v>
      </c>
    </row>
    <row r="32" spans="1:7" ht="27" x14ac:dyDescent="0.3">
      <c r="A32" s="116" t="s">
        <v>225</v>
      </c>
      <c r="B32" s="97"/>
      <c r="C32" s="98">
        <v>55223.13</v>
      </c>
      <c r="D32" s="98">
        <v>55223.13</v>
      </c>
      <c r="E32" s="98">
        <v>55223.13</v>
      </c>
      <c r="F32" s="119" t="e">
        <f t="shared" si="14"/>
        <v>#DIV/0!</v>
      </c>
      <c r="G32" s="118">
        <f t="shared" si="15"/>
        <v>100</v>
      </c>
    </row>
    <row r="33" spans="1:7" ht="22.5" customHeight="1" x14ac:dyDescent="0.3">
      <c r="A33" s="57" t="s">
        <v>212</v>
      </c>
      <c r="B33" s="9">
        <f>SUM(B34:B35)</f>
        <v>8085366.46</v>
      </c>
      <c r="C33" s="9">
        <f t="shared" ref="C33:E33" si="18">SUM(C34:C35)</f>
        <v>9426616</v>
      </c>
      <c r="D33" s="9">
        <f t="shared" si="18"/>
        <v>9426616</v>
      </c>
      <c r="E33" s="9">
        <f t="shared" si="18"/>
        <v>9158965.8499999996</v>
      </c>
      <c r="F33" s="119">
        <f t="shared" si="14"/>
        <v>113.27830216863168</v>
      </c>
      <c r="G33" s="118">
        <f t="shared" si="15"/>
        <v>97.160697433734427</v>
      </c>
    </row>
    <row r="34" spans="1:7" ht="27" x14ac:dyDescent="0.3">
      <c r="A34" s="116" t="s">
        <v>213</v>
      </c>
      <c r="B34" s="98">
        <v>7090178.7999999998</v>
      </c>
      <c r="C34" s="98">
        <v>8484284</v>
      </c>
      <c r="D34" s="98">
        <v>8484284</v>
      </c>
      <c r="E34" s="98">
        <v>8221186.4800000004</v>
      </c>
      <c r="F34" s="119">
        <f t="shared" si="14"/>
        <v>115.95175117445558</v>
      </c>
      <c r="G34" s="118">
        <f t="shared" si="15"/>
        <v>96.899001494999467</v>
      </c>
    </row>
    <row r="35" spans="1:7" x14ac:dyDescent="0.3">
      <c r="A35" s="116" t="s">
        <v>214</v>
      </c>
      <c r="B35" s="98">
        <v>995187.66</v>
      </c>
      <c r="C35" s="98">
        <v>942332</v>
      </c>
      <c r="D35" s="98">
        <v>942332</v>
      </c>
      <c r="E35" s="98">
        <v>937779.37</v>
      </c>
      <c r="F35" s="119">
        <f t="shared" si="14"/>
        <v>94.231410586421461</v>
      </c>
      <c r="G35" s="118">
        <f t="shared" si="15"/>
        <v>99.516876217723691</v>
      </c>
    </row>
    <row r="36" spans="1:7" ht="22.5" customHeight="1" x14ac:dyDescent="0.3">
      <c r="A36" s="57" t="s">
        <v>215</v>
      </c>
      <c r="B36" s="9">
        <f>SUM(B37:B38)</f>
        <v>754007.03</v>
      </c>
      <c r="C36" s="9">
        <f t="shared" ref="C36:E36" si="19">SUM(C37:C38)</f>
        <v>1351595</v>
      </c>
      <c r="D36" s="9">
        <f t="shared" si="19"/>
        <v>1351595</v>
      </c>
      <c r="E36" s="9">
        <f t="shared" si="19"/>
        <v>935368.28</v>
      </c>
      <c r="F36" s="119">
        <f t="shared" si="14"/>
        <v>124.05299191971724</v>
      </c>
      <c r="G36" s="118">
        <f t="shared" si="15"/>
        <v>69.204775099049641</v>
      </c>
    </row>
    <row r="37" spans="1:7" ht="22.5" customHeight="1" x14ac:dyDescent="0.3">
      <c r="A37" s="116" t="s">
        <v>216</v>
      </c>
      <c r="B37" s="98">
        <v>36542.17</v>
      </c>
      <c r="C37" s="98">
        <v>39000</v>
      </c>
      <c r="D37" s="98">
        <v>39000</v>
      </c>
      <c r="E37" s="98">
        <v>35719</v>
      </c>
      <c r="F37" s="119">
        <f t="shared" si="14"/>
        <v>97.747342317109258</v>
      </c>
      <c r="G37" s="118">
        <f t="shared" si="15"/>
        <v>91.587179487179483</v>
      </c>
    </row>
    <row r="38" spans="1:7" ht="22.5" customHeight="1" x14ac:dyDescent="0.3">
      <c r="A38" s="116" t="s">
        <v>217</v>
      </c>
      <c r="B38" s="98">
        <v>717464.86</v>
      </c>
      <c r="C38" s="98">
        <v>1312595</v>
      </c>
      <c r="D38" s="98">
        <v>1312595</v>
      </c>
      <c r="E38" s="98">
        <v>899649.28</v>
      </c>
      <c r="F38" s="119">
        <f t="shared" si="14"/>
        <v>125.39280042230918</v>
      </c>
      <c r="G38" s="118">
        <f t="shared" si="15"/>
        <v>68.53974607552216</v>
      </c>
    </row>
    <row r="39" spans="1:7" ht="22.5" customHeight="1" x14ac:dyDescent="0.3">
      <c r="A39" s="57" t="s">
        <v>218</v>
      </c>
      <c r="B39" s="9">
        <f>B40</f>
        <v>16121.68</v>
      </c>
      <c r="C39" s="9">
        <f t="shared" ref="C39:E39" si="20">C40</f>
        <v>22000</v>
      </c>
      <c r="D39" s="9">
        <f t="shared" si="20"/>
        <v>22000</v>
      </c>
      <c r="E39" s="9">
        <f t="shared" si="20"/>
        <v>11336.07</v>
      </c>
      <c r="F39" s="119">
        <f t="shared" si="14"/>
        <v>70.315686702626522</v>
      </c>
      <c r="G39" s="118">
        <f t="shared" si="15"/>
        <v>51.527590909090904</v>
      </c>
    </row>
    <row r="40" spans="1:7" x14ac:dyDescent="0.3">
      <c r="A40" s="116" t="s">
        <v>219</v>
      </c>
      <c r="B40" s="98">
        <v>16121.68</v>
      </c>
      <c r="C40" s="98">
        <v>22000</v>
      </c>
      <c r="D40" s="98">
        <v>22000</v>
      </c>
      <c r="E40" s="98">
        <v>11336.07</v>
      </c>
      <c r="F40" s="119">
        <f t="shared" si="14"/>
        <v>70.315686702626522</v>
      </c>
      <c r="G40" s="118">
        <f t="shared" si="15"/>
        <v>51.527590909090904</v>
      </c>
    </row>
    <row r="41" spans="1:7" ht="40.200000000000003" x14ac:dyDescent="0.3">
      <c r="A41" s="57" t="s">
        <v>220</v>
      </c>
      <c r="B41" s="9">
        <f>B42</f>
        <v>14747.77</v>
      </c>
      <c r="C41" s="9">
        <f t="shared" ref="C41:E41" si="21">C42</f>
        <v>13410</v>
      </c>
      <c r="D41" s="9">
        <f t="shared" si="21"/>
        <v>13410</v>
      </c>
      <c r="E41" s="9">
        <f t="shared" si="21"/>
        <v>7674.7</v>
      </c>
      <c r="F41" s="119">
        <f t="shared" si="14"/>
        <v>52.039732108651002</v>
      </c>
      <c r="G41" s="118">
        <f t="shared" si="15"/>
        <v>57.231170768083516</v>
      </c>
    </row>
    <row r="42" spans="1:7" ht="28.5" customHeight="1" x14ac:dyDescent="0.3">
      <c r="A42" s="116" t="s">
        <v>221</v>
      </c>
      <c r="B42" s="98">
        <v>14747.77</v>
      </c>
      <c r="C42" s="98">
        <v>13410</v>
      </c>
      <c r="D42" s="98">
        <v>13410</v>
      </c>
      <c r="E42" s="98">
        <v>7674.7</v>
      </c>
      <c r="F42" s="119">
        <f t="shared" si="14"/>
        <v>52.039732108651002</v>
      </c>
      <c r="G42" s="118">
        <f t="shared" si="15"/>
        <v>57.231170768083516</v>
      </c>
    </row>
    <row r="43" spans="1:7" ht="22.5" customHeight="1" x14ac:dyDescent="0.3">
      <c r="A43" s="57" t="s">
        <v>222</v>
      </c>
      <c r="B43" s="9">
        <f>B44</f>
        <v>0</v>
      </c>
      <c r="C43" s="9">
        <f t="shared" ref="C43:E43" si="22">C44</f>
        <v>787500</v>
      </c>
      <c r="D43" s="9">
        <f t="shared" si="22"/>
        <v>787500</v>
      </c>
      <c r="E43" s="9">
        <f t="shared" si="22"/>
        <v>787500</v>
      </c>
      <c r="F43" s="119" t="e">
        <f t="shared" si="14"/>
        <v>#DIV/0!</v>
      </c>
      <c r="G43" s="118">
        <f t="shared" si="15"/>
        <v>100</v>
      </c>
    </row>
    <row r="44" spans="1:7" x14ac:dyDescent="0.3">
      <c r="A44" s="116" t="s">
        <v>223</v>
      </c>
      <c r="B44" s="97"/>
      <c r="C44" s="98">
        <v>787500</v>
      </c>
      <c r="D44" s="98">
        <v>787500</v>
      </c>
      <c r="E44" s="98">
        <v>787500</v>
      </c>
      <c r="F44" s="119" t="e">
        <f t="shared" si="14"/>
        <v>#DIV/0!</v>
      </c>
      <c r="G44" s="118">
        <f t="shared" si="15"/>
        <v>100</v>
      </c>
    </row>
  </sheetData>
  <mergeCells count="2">
    <mergeCell ref="A3:G3"/>
    <mergeCell ref="A4:G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"/>
  <sheetViews>
    <sheetView workbookViewId="0">
      <selection activeCell="C18" sqref="C18"/>
    </sheetView>
  </sheetViews>
  <sheetFormatPr defaultColWidth="9.109375" defaultRowHeight="13.8" x14ac:dyDescent="0.25"/>
  <cols>
    <col min="1" max="1" width="48.6640625" style="127" customWidth="1"/>
    <col min="2" max="5" width="15" style="127" customWidth="1"/>
    <col min="6" max="7" width="7.88671875" style="127" bestFit="1" customWidth="1"/>
    <col min="8" max="16384" width="9.109375" style="127"/>
  </cols>
  <sheetData>
    <row r="1" spans="1:7" x14ac:dyDescent="0.25">
      <c r="A1" s="113" t="s">
        <v>14</v>
      </c>
      <c r="B1" s="113"/>
      <c r="C1" s="113"/>
      <c r="D1" s="113"/>
      <c r="E1" s="113"/>
      <c r="F1" s="113"/>
      <c r="G1" s="113"/>
    </row>
    <row r="2" spans="1:7" x14ac:dyDescent="0.25">
      <c r="A2" s="115"/>
      <c r="B2" s="115"/>
      <c r="C2" s="115"/>
      <c r="D2" s="115"/>
      <c r="E2" s="115"/>
      <c r="F2" s="115"/>
      <c r="G2" s="115"/>
    </row>
    <row r="3" spans="1:7" x14ac:dyDescent="0.25">
      <c r="A3" s="185"/>
      <c r="B3" s="185"/>
      <c r="C3" s="185"/>
      <c r="D3" s="185"/>
      <c r="E3" s="185"/>
      <c r="F3" s="185"/>
      <c r="G3" s="185"/>
    </row>
    <row r="4" spans="1:7" x14ac:dyDescent="0.25">
      <c r="A4" s="185" t="s">
        <v>226</v>
      </c>
      <c r="B4" s="185"/>
      <c r="C4" s="185"/>
      <c r="D4" s="185"/>
      <c r="E4" s="185"/>
      <c r="F4" s="185"/>
      <c r="G4" s="185"/>
    </row>
    <row r="7" spans="1:7" ht="24" x14ac:dyDescent="0.25">
      <c r="A7" s="155" t="s">
        <v>224</v>
      </c>
      <c r="B7" s="156" t="s">
        <v>182</v>
      </c>
      <c r="C7" s="157" t="s">
        <v>197</v>
      </c>
      <c r="D7" s="157" t="s">
        <v>196</v>
      </c>
      <c r="E7" s="156" t="s">
        <v>186</v>
      </c>
      <c r="F7" s="157" t="s">
        <v>198</v>
      </c>
      <c r="G7" s="157" t="s">
        <v>198</v>
      </c>
    </row>
    <row r="8" spans="1:7" ht="9" customHeight="1" x14ac:dyDescent="0.25">
      <c r="A8" s="104">
        <v>1</v>
      </c>
      <c r="B8" s="105">
        <v>2</v>
      </c>
      <c r="C8" s="104">
        <v>3</v>
      </c>
      <c r="D8" s="104">
        <v>4</v>
      </c>
      <c r="E8" s="104">
        <v>5</v>
      </c>
      <c r="F8" s="104" t="s">
        <v>12</v>
      </c>
      <c r="G8" s="104" t="s">
        <v>180</v>
      </c>
    </row>
    <row r="9" spans="1:7" x14ac:dyDescent="0.25">
      <c r="A9" s="121" t="s">
        <v>90</v>
      </c>
      <c r="B9" s="9">
        <f>B10</f>
        <v>10430399.92</v>
      </c>
      <c r="C9" s="9">
        <f t="shared" ref="C9:E9" si="0">C10</f>
        <v>14193333</v>
      </c>
      <c r="D9" s="9">
        <f t="shared" si="0"/>
        <v>14193333</v>
      </c>
      <c r="E9" s="9">
        <f t="shared" si="0"/>
        <v>12846894.710000001</v>
      </c>
      <c r="F9" s="120">
        <f>E9/B9*100</f>
        <v>123.16780572685846</v>
      </c>
      <c r="G9" s="147">
        <f>E9/D9*100</f>
        <v>90.513586273217157</v>
      </c>
    </row>
    <row r="10" spans="1:7" x14ac:dyDescent="0.25">
      <c r="A10" s="121" t="s">
        <v>91</v>
      </c>
      <c r="B10" s="9">
        <f>SUM(B11:B12)</f>
        <v>10430399.92</v>
      </c>
      <c r="C10" s="9">
        <f t="shared" ref="C10:E10" si="1">SUM(C11:C12)</f>
        <v>14193333</v>
      </c>
      <c r="D10" s="9">
        <f t="shared" si="1"/>
        <v>14193333</v>
      </c>
      <c r="E10" s="9">
        <f t="shared" si="1"/>
        <v>12846894.710000001</v>
      </c>
      <c r="F10" s="120">
        <f t="shared" ref="F10:F11" si="2">E10/B10*100</f>
        <v>123.16780572685846</v>
      </c>
      <c r="G10" s="147">
        <f t="shared" ref="G10:G11" si="3">E10/D10*100</f>
        <v>90.513586273217157</v>
      </c>
    </row>
    <row r="11" spans="1:7" x14ac:dyDescent="0.25">
      <c r="A11" s="85" t="s">
        <v>178</v>
      </c>
      <c r="B11" s="9">
        <v>10430399.92</v>
      </c>
      <c r="C11" s="9">
        <v>14193333</v>
      </c>
      <c r="D11" s="9">
        <v>14193333</v>
      </c>
      <c r="E11" s="9">
        <v>12846894.710000001</v>
      </c>
      <c r="F11" s="120">
        <f t="shared" si="2"/>
        <v>123.16780572685846</v>
      </c>
      <c r="G11" s="147">
        <f t="shared" si="3"/>
        <v>90.513586273217157</v>
      </c>
    </row>
    <row r="12" spans="1:7" x14ac:dyDescent="0.25">
      <c r="A12" s="85"/>
      <c r="B12" s="8"/>
      <c r="C12" s="9"/>
      <c r="D12" s="9"/>
      <c r="E12" s="8"/>
      <c r="F12" s="120"/>
      <c r="G12" s="147"/>
    </row>
  </sheetData>
  <mergeCells count="2">
    <mergeCell ref="A3:G3"/>
    <mergeCell ref="A4:G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workbookViewId="0">
      <selection activeCell="A11" sqref="A11"/>
    </sheetView>
  </sheetViews>
  <sheetFormatPr defaultColWidth="9.109375" defaultRowHeight="13.8" x14ac:dyDescent="0.25"/>
  <cols>
    <col min="1" max="1" width="48.6640625" style="127" customWidth="1"/>
    <col min="2" max="2" width="14" style="127" customWidth="1"/>
    <col min="3" max="5" width="16.6640625" style="127" customWidth="1"/>
    <col min="6" max="7" width="7.88671875" style="127" bestFit="1" customWidth="1"/>
    <col min="8" max="16384" width="9.109375" style="127"/>
  </cols>
  <sheetData>
    <row r="1" spans="1:7" x14ac:dyDescent="0.25">
      <c r="A1" s="100" t="s">
        <v>14</v>
      </c>
      <c r="B1" s="100"/>
      <c r="C1" s="100"/>
      <c r="D1" s="100"/>
      <c r="E1" s="100"/>
      <c r="F1" s="100"/>
      <c r="G1" s="100"/>
    </row>
    <row r="2" spans="1:7" x14ac:dyDescent="0.25">
      <c r="A2" s="101"/>
      <c r="B2" s="101"/>
      <c r="C2" s="101"/>
      <c r="D2" s="101"/>
      <c r="E2" s="101"/>
      <c r="F2" s="101"/>
      <c r="G2" s="101"/>
    </row>
    <row r="3" spans="1:7" x14ac:dyDescent="0.25">
      <c r="A3" s="185" t="s">
        <v>181</v>
      </c>
      <c r="B3" s="185"/>
      <c r="C3" s="185"/>
      <c r="D3" s="185"/>
      <c r="E3" s="185"/>
      <c r="F3" s="185"/>
      <c r="G3" s="185"/>
    </row>
    <row r="4" spans="1:7" x14ac:dyDescent="0.25">
      <c r="A4" s="185" t="s">
        <v>232</v>
      </c>
      <c r="B4" s="185"/>
      <c r="C4" s="185"/>
      <c r="D4" s="185"/>
      <c r="E4" s="185"/>
      <c r="F4" s="185"/>
      <c r="G4" s="185"/>
    </row>
    <row r="5" spans="1:7" x14ac:dyDescent="0.25">
      <c r="A5" s="185" t="s">
        <v>233</v>
      </c>
      <c r="B5" s="185"/>
      <c r="C5" s="185"/>
      <c r="D5" s="185"/>
      <c r="E5" s="185"/>
      <c r="F5" s="185"/>
      <c r="G5" s="185"/>
    </row>
    <row r="7" spans="1:7" ht="36" customHeight="1" x14ac:dyDescent="0.25">
      <c r="A7" s="155" t="s">
        <v>224</v>
      </c>
      <c r="B7" s="156" t="s">
        <v>182</v>
      </c>
      <c r="C7" s="157" t="s">
        <v>197</v>
      </c>
      <c r="D7" s="157" t="s">
        <v>196</v>
      </c>
      <c r="E7" s="156" t="s">
        <v>186</v>
      </c>
      <c r="F7" s="157" t="s">
        <v>198</v>
      </c>
      <c r="G7" s="157" t="s">
        <v>198</v>
      </c>
    </row>
    <row r="8" spans="1:7" ht="9" customHeight="1" x14ac:dyDescent="0.25">
      <c r="A8" s="104">
        <v>1</v>
      </c>
      <c r="B8" s="105">
        <v>2</v>
      </c>
      <c r="C8" s="104">
        <v>3</v>
      </c>
      <c r="D8" s="104">
        <v>4</v>
      </c>
      <c r="E8" s="104">
        <v>5</v>
      </c>
      <c r="F8" s="104" t="s">
        <v>12</v>
      </c>
      <c r="G8" s="104" t="s">
        <v>180</v>
      </c>
    </row>
    <row r="9" spans="1:7" ht="21" customHeight="1" x14ac:dyDescent="0.25">
      <c r="A9" s="126" t="s">
        <v>227</v>
      </c>
      <c r="B9" s="111"/>
      <c r="C9" s="111"/>
      <c r="D9" s="125"/>
      <c r="E9" s="128"/>
      <c r="F9" s="128"/>
      <c r="G9" s="128"/>
    </row>
    <row r="10" spans="1:7" x14ac:dyDescent="0.25">
      <c r="A10" s="121" t="s">
        <v>185</v>
      </c>
      <c r="B10" s="9"/>
      <c r="C10" s="9">
        <f>C11</f>
        <v>787500</v>
      </c>
      <c r="D10" s="9">
        <f t="shared" ref="D10:E12" si="0">D11</f>
        <v>787500</v>
      </c>
      <c r="E10" s="9">
        <f t="shared" si="0"/>
        <v>787500</v>
      </c>
      <c r="F10" s="124"/>
      <c r="G10" s="148">
        <f>E10/D10*100</f>
        <v>100</v>
      </c>
    </row>
    <row r="11" spans="1:7" x14ac:dyDescent="0.25">
      <c r="A11" s="121" t="s">
        <v>228</v>
      </c>
      <c r="B11" s="9"/>
      <c r="C11" s="9">
        <f>C12</f>
        <v>787500</v>
      </c>
      <c r="D11" s="9">
        <f t="shared" si="0"/>
        <v>787500</v>
      </c>
      <c r="E11" s="9">
        <f t="shared" si="0"/>
        <v>787500</v>
      </c>
      <c r="F11" s="124"/>
      <c r="G11" s="148">
        <f t="shared" ref="G11:G13" si="1">E11/D11*100</f>
        <v>100</v>
      </c>
    </row>
    <row r="12" spans="1:7" ht="26.4" x14ac:dyDescent="0.25">
      <c r="A12" s="159" t="s">
        <v>229</v>
      </c>
      <c r="B12" s="98"/>
      <c r="C12" s="98">
        <f>C13</f>
        <v>787500</v>
      </c>
      <c r="D12" s="98">
        <f t="shared" si="0"/>
        <v>787500</v>
      </c>
      <c r="E12" s="98">
        <f t="shared" si="0"/>
        <v>787500</v>
      </c>
      <c r="F12" s="124"/>
      <c r="G12" s="148">
        <f t="shared" si="1"/>
        <v>100</v>
      </c>
    </row>
    <row r="13" spans="1:7" ht="26.4" x14ac:dyDescent="0.25">
      <c r="A13" s="160" t="s">
        <v>230</v>
      </c>
      <c r="B13" s="98"/>
      <c r="C13" s="98">
        <v>787500</v>
      </c>
      <c r="D13" s="98">
        <v>787500</v>
      </c>
      <c r="E13" s="98">
        <v>787500</v>
      </c>
      <c r="F13" s="124"/>
      <c r="G13" s="148">
        <f t="shared" si="1"/>
        <v>100</v>
      </c>
    </row>
    <row r="14" spans="1:7" ht="25.2" customHeight="1" x14ac:dyDescent="0.25">
      <c r="A14" s="126" t="s">
        <v>231</v>
      </c>
      <c r="B14" s="99"/>
      <c r="C14" s="99">
        <f>C10</f>
        <v>787500</v>
      </c>
      <c r="D14" s="99">
        <f t="shared" ref="D14:E14" si="2">D10</f>
        <v>787500</v>
      </c>
      <c r="E14" s="99">
        <f t="shared" si="2"/>
        <v>787500</v>
      </c>
      <c r="F14" s="128"/>
      <c r="G14" s="149"/>
    </row>
  </sheetData>
  <mergeCells count="3">
    <mergeCell ref="A3:G3"/>
    <mergeCell ref="A5:G5"/>
    <mergeCell ref="A4:G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"/>
  <sheetViews>
    <sheetView workbookViewId="0">
      <selection activeCell="B19" sqref="B19"/>
    </sheetView>
  </sheetViews>
  <sheetFormatPr defaultColWidth="9.109375" defaultRowHeight="13.8" x14ac:dyDescent="0.25"/>
  <cols>
    <col min="1" max="1" width="48.6640625" style="127" customWidth="1"/>
    <col min="2" max="2" width="15" style="127" customWidth="1"/>
    <col min="3" max="3" width="15.6640625" style="127" customWidth="1"/>
    <col min="4" max="4" width="16.33203125" style="127" customWidth="1"/>
    <col min="5" max="5" width="15.109375" style="127" customWidth="1"/>
    <col min="6" max="7" width="7.88671875" style="127" customWidth="1"/>
    <col min="8" max="16384" width="9.109375" style="127"/>
  </cols>
  <sheetData>
    <row r="1" spans="1:7" x14ac:dyDescent="0.25">
      <c r="A1" s="100" t="s">
        <v>14</v>
      </c>
      <c r="B1" s="100"/>
      <c r="C1" s="100"/>
      <c r="D1" s="100"/>
      <c r="E1" s="100"/>
      <c r="F1" s="100"/>
      <c r="G1" s="100"/>
    </row>
    <row r="2" spans="1:7" x14ac:dyDescent="0.25">
      <c r="A2" s="101"/>
      <c r="B2" s="101"/>
      <c r="C2" s="101"/>
      <c r="D2" s="101"/>
      <c r="E2" s="101"/>
      <c r="F2" s="101"/>
      <c r="G2" s="101"/>
    </row>
    <row r="3" spans="1:7" x14ac:dyDescent="0.25">
      <c r="A3" s="185"/>
      <c r="B3" s="185"/>
      <c r="C3" s="185"/>
      <c r="D3" s="185"/>
      <c r="E3" s="185"/>
      <c r="F3" s="185"/>
      <c r="G3" s="185"/>
    </row>
    <row r="4" spans="1:7" x14ac:dyDescent="0.25">
      <c r="A4" s="185"/>
      <c r="B4" s="185"/>
      <c r="C4" s="185"/>
      <c r="D4" s="185"/>
      <c r="E4" s="185"/>
      <c r="F4" s="185"/>
      <c r="G4" s="185"/>
    </row>
    <row r="5" spans="1:7" x14ac:dyDescent="0.25">
      <c r="A5" s="185" t="s">
        <v>234</v>
      </c>
      <c r="B5" s="185"/>
      <c r="C5" s="185"/>
      <c r="D5" s="185"/>
      <c r="E5" s="185"/>
      <c r="F5" s="185"/>
      <c r="G5" s="185"/>
    </row>
    <row r="7" spans="1:7" ht="33.75" customHeight="1" x14ac:dyDescent="0.25">
      <c r="A7" s="155" t="s">
        <v>224</v>
      </c>
      <c r="B7" s="156" t="s">
        <v>182</v>
      </c>
      <c r="C7" s="157" t="s">
        <v>197</v>
      </c>
      <c r="D7" s="157" t="s">
        <v>196</v>
      </c>
      <c r="E7" s="156" t="s">
        <v>186</v>
      </c>
      <c r="F7" s="157" t="s">
        <v>198</v>
      </c>
      <c r="G7" s="157" t="s">
        <v>198</v>
      </c>
    </row>
    <row r="8" spans="1:7" ht="9" customHeight="1" x14ac:dyDescent="0.25">
      <c r="A8" s="104">
        <v>1</v>
      </c>
      <c r="B8" s="105">
        <v>2</v>
      </c>
      <c r="C8" s="104">
        <v>3</v>
      </c>
      <c r="D8" s="104">
        <v>4</v>
      </c>
      <c r="E8" s="104">
        <v>5</v>
      </c>
      <c r="F8" s="104" t="s">
        <v>12</v>
      </c>
      <c r="G8" s="104" t="s">
        <v>180</v>
      </c>
    </row>
    <row r="9" spans="1:7" x14ac:dyDescent="0.25">
      <c r="A9" s="139" t="s">
        <v>227</v>
      </c>
      <c r="B9" s="122"/>
      <c r="C9" s="122"/>
      <c r="D9" s="122"/>
      <c r="E9" s="122"/>
      <c r="F9" s="122"/>
      <c r="G9" s="150"/>
    </row>
    <row r="10" spans="1:7" x14ac:dyDescent="0.25">
      <c r="A10" s="121" t="s">
        <v>256</v>
      </c>
      <c r="B10" s="8"/>
      <c r="C10" s="9">
        <v>787500</v>
      </c>
      <c r="D10" s="9">
        <v>787500</v>
      </c>
      <c r="E10" s="9">
        <v>787500</v>
      </c>
      <c r="F10" s="8"/>
      <c r="G10" s="147">
        <v>100</v>
      </c>
    </row>
    <row r="11" spans="1:7" x14ac:dyDescent="0.25">
      <c r="A11" s="159" t="s">
        <v>255</v>
      </c>
      <c r="B11" s="8"/>
      <c r="C11" s="98">
        <v>787500</v>
      </c>
      <c r="D11" s="98">
        <v>787500</v>
      </c>
      <c r="E11" s="98">
        <v>787500</v>
      </c>
      <c r="F11" s="97"/>
      <c r="G11" s="147">
        <v>100</v>
      </c>
    </row>
    <row r="12" spans="1:7" x14ac:dyDescent="0.25">
      <c r="A12" s="139" t="s">
        <v>231</v>
      </c>
      <c r="B12" s="122"/>
      <c r="C12" s="123">
        <v>787500</v>
      </c>
      <c r="D12" s="123">
        <v>787500</v>
      </c>
      <c r="E12" s="123">
        <v>787500</v>
      </c>
      <c r="F12" s="122"/>
      <c r="G12" s="151">
        <v>100</v>
      </c>
    </row>
  </sheetData>
  <mergeCells count="3">
    <mergeCell ref="A3:G3"/>
    <mergeCell ref="A4:G4"/>
    <mergeCell ref="A5:G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34"/>
  <sheetViews>
    <sheetView topLeftCell="A226" zoomScaleNormal="100" workbookViewId="0">
      <selection activeCell="A2" sqref="A2:XFD2"/>
    </sheetView>
  </sheetViews>
  <sheetFormatPr defaultColWidth="9.109375" defaultRowHeight="13.8" x14ac:dyDescent="0.25"/>
  <cols>
    <col min="1" max="1" width="60.6640625" style="127" customWidth="1"/>
    <col min="2" max="2" width="13.88671875" style="127" customWidth="1"/>
    <col min="3" max="3" width="14.109375" style="127" customWidth="1"/>
    <col min="4" max="5" width="13.44140625" style="127" customWidth="1"/>
    <col min="6" max="7" width="7.88671875" style="127" customWidth="1"/>
    <col min="8" max="9" width="9.109375" style="127"/>
    <col min="10" max="10" width="14.88671875" style="127" bestFit="1" customWidth="1"/>
    <col min="11" max="16384" width="9.109375" style="127"/>
  </cols>
  <sheetData>
    <row r="1" spans="1:7" x14ac:dyDescent="0.25">
      <c r="A1" s="100" t="s">
        <v>14</v>
      </c>
      <c r="B1" s="100"/>
      <c r="C1" s="100"/>
      <c r="D1" s="100"/>
      <c r="E1" s="100"/>
      <c r="F1" s="100"/>
      <c r="G1" s="100"/>
    </row>
    <row r="2" spans="1:7" ht="7.8" customHeight="1" x14ac:dyDescent="0.25">
      <c r="A2" s="101"/>
      <c r="B2" s="101"/>
      <c r="C2" s="101"/>
      <c r="D2" s="101"/>
      <c r="E2" s="101"/>
      <c r="F2" s="101"/>
      <c r="G2" s="101"/>
    </row>
    <row r="3" spans="1:7" x14ac:dyDescent="0.25">
      <c r="A3" s="185" t="s">
        <v>235</v>
      </c>
      <c r="B3" s="185"/>
      <c r="C3" s="185"/>
      <c r="D3" s="185"/>
      <c r="E3" s="185"/>
      <c r="F3" s="185"/>
      <c r="G3" s="185"/>
    </row>
    <row r="4" spans="1:7" ht="7.2" customHeight="1" x14ac:dyDescent="0.25">
      <c r="A4" s="185"/>
      <c r="B4" s="185"/>
      <c r="C4" s="185"/>
      <c r="D4" s="185"/>
      <c r="E4" s="185"/>
      <c r="F4" s="185"/>
      <c r="G4" s="185"/>
    </row>
    <row r="5" spans="1:7" x14ac:dyDescent="0.25">
      <c r="A5" s="185" t="s">
        <v>236</v>
      </c>
      <c r="B5" s="185"/>
      <c r="C5" s="185"/>
      <c r="D5" s="185"/>
      <c r="E5" s="185"/>
      <c r="F5" s="185"/>
      <c r="G5" s="185"/>
    </row>
    <row r="7" spans="1:7" ht="36" customHeight="1" x14ac:dyDescent="0.25">
      <c r="A7" s="155" t="s">
        <v>224</v>
      </c>
      <c r="B7" s="156" t="s">
        <v>182</v>
      </c>
      <c r="C7" s="157" t="s">
        <v>197</v>
      </c>
      <c r="D7" s="157" t="s">
        <v>196</v>
      </c>
      <c r="E7" s="156" t="s">
        <v>186</v>
      </c>
      <c r="F7" s="157" t="s">
        <v>198</v>
      </c>
      <c r="G7" s="157" t="s">
        <v>198</v>
      </c>
    </row>
    <row r="8" spans="1:7" ht="9" customHeight="1" x14ac:dyDescent="0.25">
      <c r="A8" s="104">
        <v>1</v>
      </c>
      <c r="B8" s="105">
        <v>2</v>
      </c>
      <c r="C8" s="104">
        <v>3</v>
      </c>
      <c r="D8" s="104">
        <v>4</v>
      </c>
      <c r="E8" s="104">
        <v>5</v>
      </c>
      <c r="F8" s="104" t="s">
        <v>12</v>
      </c>
      <c r="G8" s="104" t="s">
        <v>180</v>
      </c>
    </row>
    <row r="9" spans="1:7" x14ac:dyDescent="0.25">
      <c r="A9" s="161" t="s">
        <v>92</v>
      </c>
      <c r="B9" s="162">
        <f>B10+B11+B12+B13+B14+B15+B16+B17+B18+B19+B20+B21</f>
        <v>10430399.919999998</v>
      </c>
      <c r="C9" s="162">
        <f>C10+C11+C12+C13+C14+C15+C16+C17+C18+C19+C20+C21</f>
        <v>14193333</v>
      </c>
      <c r="D9" s="162">
        <f>D10+D11+D12+D13+D14+D15+D16+D17+D18+D19+D20+D21</f>
        <v>14193333</v>
      </c>
      <c r="E9" s="162">
        <f>E10+E11+E12+E13+E14+E15+E16+E17+E18+E19+E20+E21</f>
        <v>12846894.710000001</v>
      </c>
      <c r="F9" s="184">
        <f>E9/B9*100</f>
        <v>123.16780572685848</v>
      </c>
      <c r="G9" s="184">
        <f>E9/D9*100</f>
        <v>90.513586273217157</v>
      </c>
    </row>
    <row r="10" spans="1:7" x14ac:dyDescent="0.25">
      <c r="A10" s="5" t="s">
        <v>149</v>
      </c>
      <c r="B10" s="80">
        <v>1002057.18</v>
      </c>
      <c r="C10" s="80">
        <v>104572</v>
      </c>
      <c r="D10" s="80">
        <v>104572</v>
      </c>
      <c r="E10" s="80">
        <v>104072</v>
      </c>
      <c r="F10" s="140">
        <f t="shared" ref="F10:F59" si="0">E10/B10*100</f>
        <v>10.385834469046966</v>
      </c>
      <c r="G10" s="140">
        <f t="shared" ref="G10:G59" si="1">E10/D10*100</f>
        <v>99.521860536281224</v>
      </c>
    </row>
    <row r="11" spans="1:7" x14ac:dyDescent="0.25">
      <c r="A11" s="5" t="s">
        <v>16</v>
      </c>
      <c r="B11" s="80">
        <v>398168.43</v>
      </c>
      <c r="C11" s="80">
        <v>1714912.54</v>
      </c>
      <c r="D11" s="80">
        <v>1714912.54</v>
      </c>
      <c r="E11" s="80">
        <v>1714912.54</v>
      </c>
      <c r="F11" s="140">
        <f t="shared" si="0"/>
        <v>430.70027927628519</v>
      </c>
      <c r="G11" s="140">
        <f t="shared" si="1"/>
        <v>100</v>
      </c>
    </row>
    <row r="12" spans="1:7" x14ac:dyDescent="0.25">
      <c r="A12" s="5" t="s">
        <v>17</v>
      </c>
      <c r="B12" s="80">
        <v>159931.37</v>
      </c>
      <c r="C12" s="80">
        <v>717504.33</v>
      </c>
      <c r="D12" s="80">
        <v>717504.33</v>
      </c>
      <c r="E12" s="80">
        <v>71842.14</v>
      </c>
      <c r="F12" s="140">
        <f t="shared" si="0"/>
        <v>44.920605632278395</v>
      </c>
      <c r="G12" s="140">
        <f t="shared" si="1"/>
        <v>10.012781386280972</v>
      </c>
    </row>
    <row r="13" spans="1:7" ht="13.2" customHeight="1" x14ac:dyDescent="0.25">
      <c r="A13" s="5" t="s">
        <v>155</v>
      </c>
      <c r="B13" s="80">
        <v>0</v>
      </c>
      <c r="C13" s="80">
        <v>55223.13</v>
      </c>
      <c r="D13" s="80">
        <v>55223.13</v>
      </c>
      <c r="E13" s="80">
        <v>55223.13</v>
      </c>
      <c r="F13" s="140" t="e">
        <f t="shared" si="0"/>
        <v>#DIV/0!</v>
      </c>
      <c r="G13" s="140">
        <f t="shared" si="1"/>
        <v>100</v>
      </c>
    </row>
    <row r="14" spans="1:7" ht="15" customHeight="1" x14ac:dyDescent="0.25">
      <c r="A14" s="5" t="s">
        <v>18</v>
      </c>
      <c r="B14" s="80">
        <v>7090178.7999999998</v>
      </c>
      <c r="C14" s="80">
        <v>8484284</v>
      </c>
      <c r="D14" s="80">
        <v>8484284</v>
      </c>
      <c r="E14" s="80">
        <v>8221186.4800000004</v>
      </c>
      <c r="F14" s="140">
        <f t="shared" si="0"/>
        <v>115.95175117445558</v>
      </c>
      <c r="G14" s="140">
        <f t="shared" si="1"/>
        <v>96.899001494999467</v>
      </c>
    </row>
    <row r="15" spans="1:7" ht="15.6" customHeight="1" x14ac:dyDescent="0.25">
      <c r="A15" s="5" t="s">
        <v>154</v>
      </c>
      <c r="B15" s="80">
        <v>995187.66</v>
      </c>
      <c r="C15" s="80">
        <v>942332</v>
      </c>
      <c r="D15" s="80">
        <v>942332</v>
      </c>
      <c r="E15" s="80">
        <v>937779.37</v>
      </c>
      <c r="F15" s="140">
        <f t="shared" si="0"/>
        <v>94.231410586421461</v>
      </c>
      <c r="G15" s="140">
        <f t="shared" si="1"/>
        <v>99.516876217723691</v>
      </c>
    </row>
    <row r="16" spans="1:7" x14ac:dyDescent="0.25">
      <c r="A16" s="5" t="s">
        <v>19</v>
      </c>
      <c r="B16" s="80">
        <v>36542.17</v>
      </c>
      <c r="C16" s="80">
        <v>39000</v>
      </c>
      <c r="D16" s="80">
        <v>39000</v>
      </c>
      <c r="E16" s="80">
        <v>35719</v>
      </c>
      <c r="F16" s="140">
        <f t="shared" si="0"/>
        <v>97.747342317109258</v>
      </c>
      <c r="G16" s="140">
        <f t="shared" si="1"/>
        <v>91.587179487179483</v>
      </c>
    </row>
    <row r="17" spans="1:7" x14ac:dyDescent="0.25">
      <c r="A17" s="5" t="s">
        <v>20</v>
      </c>
      <c r="B17" s="80">
        <v>601197.76</v>
      </c>
      <c r="C17" s="80">
        <v>832645</v>
      </c>
      <c r="D17" s="80">
        <v>832645</v>
      </c>
      <c r="E17" s="80">
        <v>556508.47</v>
      </c>
      <c r="F17" s="140">
        <f t="shared" si="0"/>
        <v>92.56662400072814</v>
      </c>
      <c r="G17" s="140">
        <f t="shared" si="1"/>
        <v>66.836223120297362</v>
      </c>
    </row>
    <row r="18" spans="1:7" ht="15" customHeight="1" x14ac:dyDescent="0.25">
      <c r="A18" s="5" t="s">
        <v>21</v>
      </c>
      <c r="B18" s="80">
        <v>116267.1</v>
      </c>
      <c r="C18" s="80">
        <v>479950</v>
      </c>
      <c r="D18" s="80">
        <v>479950</v>
      </c>
      <c r="E18" s="80">
        <v>343140.81</v>
      </c>
      <c r="F18" s="140">
        <f t="shared" si="0"/>
        <v>295.13147743428709</v>
      </c>
      <c r="G18" s="140">
        <f t="shared" si="1"/>
        <v>71.495116157933111</v>
      </c>
    </row>
    <row r="19" spans="1:7" x14ac:dyDescent="0.25">
      <c r="A19" s="5" t="s">
        <v>22</v>
      </c>
      <c r="B19" s="80">
        <v>16121.68</v>
      </c>
      <c r="C19" s="80">
        <v>22000</v>
      </c>
      <c r="D19" s="80">
        <v>22000</v>
      </c>
      <c r="E19" s="80">
        <v>11336.07</v>
      </c>
      <c r="F19" s="140">
        <f t="shared" si="0"/>
        <v>70.315686702626522</v>
      </c>
      <c r="G19" s="140">
        <f t="shared" si="1"/>
        <v>51.527590909090904</v>
      </c>
    </row>
    <row r="20" spans="1:7" ht="24" x14ac:dyDescent="0.25">
      <c r="A20" s="5" t="s">
        <v>23</v>
      </c>
      <c r="B20" s="80">
        <v>14747.77</v>
      </c>
      <c r="C20" s="80">
        <v>13410</v>
      </c>
      <c r="D20" s="80">
        <v>13410</v>
      </c>
      <c r="E20" s="80">
        <v>7674.7</v>
      </c>
      <c r="F20" s="140">
        <f t="shared" si="0"/>
        <v>52.039732108651002</v>
      </c>
      <c r="G20" s="140">
        <f t="shared" si="1"/>
        <v>57.231170768083516</v>
      </c>
    </row>
    <row r="21" spans="1:7" x14ac:dyDescent="0.25">
      <c r="A21" s="5" t="s">
        <v>240</v>
      </c>
      <c r="B21" s="80">
        <v>0</v>
      </c>
      <c r="C21" s="80">
        <v>787500</v>
      </c>
      <c r="D21" s="80">
        <v>787500</v>
      </c>
      <c r="E21" s="80">
        <v>787500</v>
      </c>
      <c r="F21" s="140" t="e">
        <f t="shared" si="0"/>
        <v>#DIV/0!</v>
      </c>
      <c r="G21" s="140">
        <f t="shared" si="1"/>
        <v>100</v>
      </c>
    </row>
    <row r="22" spans="1:7" ht="14.4" customHeight="1" x14ac:dyDescent="0.25">
      <c r="A22" s="161" t="s">
        <v>242</v>
      </c>
      <c r="B22" s="162">
        <f>B23+B273</f>
        <v>10430399.92</v>
      </c>
      <c r="C22" s="162">
        <f t="shared" ref="C22:E22" si="2">C23+C273</f>
        <v>14193333</v>
      </c>
      <c r="D22" s="162">
        <f t="shared" si="2"/>
        <v>14193333</v>
      </c>
      <c r="E22" s="162">
        <f t="shared" si="2"/>
        <v>12846894.710000001</v>
      </c>
      <c r="F22" s="140">
        <f t="shared" si="0"/>
        <v>123.16780572685846</v>
      </c>
      <c r="G22" s="140">
        <f t="shared" si="1"/>
        <v>90.513586273217157</v>
      </c>
    </row>
    <row r="23" spans="1:7" ht="12.6" customHeight="1" x14ac:dyDescent="0.25">
      <c r="A23" s="161" t="s">
        <v>147</v>
      </c>
      <c r="B23" s="162">
        <f>+B24+B146+B167+B196+B205+B248</f>
        <v>9325140.9800000004</v>
      </c>
      <c r="C23" s="162">
        <f>+C24+C146+C167+C196+C205+C248</f>
        <v>12168287</v>
      </c>
      <c r="D23" s="162">
        <f>+D24+D146+D167+D196+D205+D248</f>
        <v>12168287</v>
      </c>
      <c r="E23" s="162">
        <f>+E24+E146+E167+E196+E205+E248</f>
        <v>11016815.540000001</v>
      </c>
      <c r="F23" s="140">
        <f t="shared" si="0"/>
        <v>118.14100787996881</v>
      </c>
      <c r="G23" s="140">
        <f t="shared" si="1"/>
        <v>90.537111263072617</v>
      </c>
    </row>
    <row r="24" spans="1:7" ht="13.95" customHeight="1" x14ac:dyDescent="0.25">
      <c r="A24" s="163" t="s">
        <v>148</v>
      </c>
      <c r="B24" s="164">
        <f>B25+B37+B51+B89+B95+B132</f>
        <v>9006504.8200000003</v>
      </c>
      <c r="C24" s="164">
        <f t="shared" ref="C24:E24" si="3">C25+C37+C51+C89+C95+C132</f>
        <v>11433775</v>
      </c>
      <c r="D24" s="164">
        <f t="shared" si="3"/>
        <v>11433775</v>
      </c>
      <c r="E24" s="164">
        <f t="shared" si="3"/>
        <v>10493619.25</v>
      </c>
      <c r="F24" s="140">
        <f t="shared" si="0"/>
        <v>116.51155980839189</v>
      </c>
      <c r="G24" s="140">
        <f t="shared" si="1"/>
        <v>91.777381048691268</v>
      </c>
    </row>
    <row r="25" spans="1:7" ht="12" customHeight="1" x14ac:dyDescent="0.25">
      <c r="A25" s="5" t="s">
        <v>149</v>
      </c>
      <c r="B25" s="80">
        <f>B26+B30</f>
        <v>929059.62</v>
      </c>
      <c r="C25" s="79"/>
      <c r="D25" s="79"/>
      <c r="E25" s="79"/>
      <c r="F25" s="140">
        <f t="shared" si="0"/>
        <v>0</v>
      </c>
      <c r="G25" s="140" t="e">
        <f t="shared" si="1"/>
        <v>#DIV/0!</v>
      </c>
    </row>
    <row r="26" spans="1:7" x14ac:dyDescent="0.25">
      <c r="A26" s="165" t="s">
        <v>174</v>
      </c>
      <c r="B26" s="80">
        <f>SUM(B27:B29)</f>
        <v>683522.45</v>
      </c>
      <c r="C26" s="80">
        <f t="shared" ref="C26:E26" si="4">SUM(C27:C29)</f>
        <v>0</v>
      </c>
      <c r="D26" s="80">
        <f t="shared" si="4"/>
        <v>0</v>
      </c>
      <c r="E26" s="80">
        <f t="shared" si="4"/>
        <v>0</v>
      </c>
      <c r="F26" s="140">
        <f t="shared" si="0"/>
        <v>0</v>
      </c>
      <c r="G26" s="140" t="e">
        <f t="shared" si="1"/>
        <v>#DIV/0!</v>
      </c>
    </row>
    <row r="27" spans="1:7" x14ac:dyDescent="0.25">
      <c r="A27" s="166" t="s">
        <v>96</v>
      </c>
      <c r="B27" s="140">
        <v>497710.52</v>
      </c>
      <c r="C27" s="167"/>
      <c r="D27" s="167"/>
      <c r="E27" s="167"/>
      <c r="F27" s="140"/>
      <c r="G27" s="140"/>
    </row>
    <row r="28" spans="1:7" x14ac:dyDescent="0.25">
      <c r="A28" s="166" t="s">
        <v>100</v>
      </c>
      <c r="B28" s="140">
        <v>123432.21</v>
      </c>
      <c r="C28" s="167"/>
      <c r="D28" s="167"/>
      <c r="E28" s="167"/>
      <c r="F28" s="140"/>
      <c r="G28" s="140"/>
    </row>
    <row r="29" spans="1:7" x14ac:dyDescent="0.25">
      <c r="A29" s="166" t="s">
        <v>102</v>
      </c>
      <c r="B29" s="140">
        <v>62379.72</v>
      </c>
      <c r="C29" s="167"/>
      <c r="D29" s="167"/>
      <c r="E29" s="167"/>
      <c r="F29" s="140"/>
      <c r="G29" s="140"/>
    </row>
    <row r="30" spans="1:7" x14ac:dyDescent="0.25">
      <c r="A30" s="165" t="s">
        <v>175</v>
      </c>
      <c r="B30" s="80">
        <f>SUM(B31:B36)</f>
        <v>245537.17</v>
      </c>
      <c r="C30" s="80">
        <f t="shared" ref="C30:E30" si="5">SUM(C31:C36)</f>
        <v>0</v>
      </c>
      <c r="D30" s="80">
        <f t="shared" si="5"/>
        <v>0</v>
      </c>
      <c r="E30" s="80">
        <f t="shared" si="5"/>
        <v>0</v>
      </c>
      <c r="F30" s="140">
        <f t="shared" si="0"/>
        <v>0</v>
      </c>
      <c r="G30" s="140" t="e">
        <f t="shared" si="1"/>
        <v>#DIV/0!</v>
      </c>
    </row>
    <row r="31" spans="1:7" x14ac:dyDescent="0.25">
      <c r="A31" s="166" t="s">
        <v>106</v>
      </c>
      <c r="B31" s="140">
        <v>39816.83</v>
      </c>
      <c r="C31" s="167"/>
      <c r="D31" s="167"/>
      <c r="E31" s="167"/>
      <c r="F31" s="140"/>
      <c r="G31" s="140"/>
    </row>
    <row r="32" spans="1:7" x14ac:dyDescent="0.25">
      <c r="A32" s="166" t="s">
        <v>111</v>
      </c>
      <c r="B32" s="140">
        <v>39816.839999999997</v>
      </c>
      <c r="C32" s="167"/>
      <c r="D32" s="167"/>
      <c r="E32" s="167"/>
      <c r="F32" s="140"/>
      <c r="G32" s="140"/>
    </row>
    <row r="33" spans="1:7" x14ac:dyDescent="0.25">
      <c r="A33" s="166" t="s">
        <v>112</v>
      </c>
      <c r="B33" s="140">
        <v>66361.399999999994</v>
      </c>
      <c r="C33" s="167"/>
      <c r="D33" s="167"/>
      <c r="E33" s="167"/>
      <c r="F33" s="140"/>
      <c r="G33" s="140"/>
    </row>
    <row r="34" spans="1:7" x14ac:dyDescent="0.25">
      <c r="A34" s="166" t="s">
        <v>115</v>
      </c>
      <c r="B34" s="140">
        <v>33180.699999999997</v>
      </c>
      <c r="C34" s="167"/>
      <c r="D34" s="167"/>
      <c r="E34" s="167"/>
      <c r="F34" s="140"/>
      <c r="G34" s="140"/>
    </row>
    <row r="35" spans="1:7" x14ac:dyDescent="0.25">
      <c r="A35" s="166" t="s">
        <v>120</v>
      </c>
      <c r="B35" s="140">
        <v>13272.28</v>
      </c>
      <c r="C35" s="167"/>
      <c r="D35" s="167"/>
      <c r="E35" s="167"/>
      <c r="F35" s="140"/>
      <c r="G35" s="140"/>
    </row>
    <row r="36" spans="1:7" x14ac:dyDescent="0.25">
      <c r="A36" s="166" t="s">
        <v>123</v>
      </c>
      <c r="B36" s="140">
        <v>53089.120000000003</v>
      </c>
      <c r="C36" s="167"/>
      <c r="D36" s="167"/>
      <c r="E36" s="167"/>
      <c r="F36" s="140"/>
      <c r="G36" s="140"/>
    </row>
    <row r="37" spans="1:7" x14ac:dyDescent="0.25">
      <c r="A37" s="5" t="s">
        <v>16</v>
      </c>
      <c r="B37" s="80">
        <f>B38</f>
        <v>398168.43</v>
      </c>
      <c r="C37" s="80">
        <f t="shared" ref="C37:E37" si="6">C38</f>
        <v>1709662.54</v>
      </c>
      <c r="D37" s="80">
        <f t="shared" si="6"/>
        <v>1709662.54</v>
      </c>
      <c r="E37" s="80">
        <f t="shared" si="6"/>
        <v>1709662.54</v>
      </c>
      <c r="F37" s="140">
        <f t="shared" si="0"/>
        <v>429.38174179203514</v>
      </c>
      <c r="G37" s="140">
        <f t="shared" si="1"/>
        <v>100</v>
      </c>
    </row>
    <row r="38" spans="1:7" ht="15" customHeight="1" x14ac:dyDescent="0.25">
      <c r="A38" s="5" t="s">
        <v>237</v>
      </c>
      <c r="B38" s="80">
        <f>B39+B43</f>
        <v>398168.43</v>
      </c>
      <c r="C38" s="80">
        <f t="shared" ref="C38:E38" si="7">C39+C43</f>
        <v>1709662.54</v>
      </c>
      <c r="D38" s="80">
        <f t="shared" si="7"/>
        <v>1709662.54</v>
      </c>
      <c r="E38" s="80">
        <f t="shared" si="7"/>
        <v>1709662.54</v>
      </c>
      <c r="F38" s="140">
        <f t="shared" si="0"/>
        <v>429.38174179203514</v>
      </c>
      <c r="G38" s="140">
        <f t="shared" si="1"/>
        <v>100</v>
      </c>
    </row>
    <row r="39" spans="1:7" x14ac:dyDescent="0.25">
      <c r="A39" s="165" t="s">
        <v>174</v>
      </c>
      <c r="B39" s="80">
        <f>SUM(B40:B42)</f>
        <v>265445.62</v>
      </c>
      <c r="C39" s="80">
        <v>1504692.54</v>
      </c>
      <c r="D39" s="80">
        <v>1504692.54</v>
      </c>
      <c r="E39" s="80">
        <f t="shared" ref="E39" si="8">SUM(E40:E42)</f>
        <v>1504692.54</v>
      </c>
      <c r="F39" s="140">
        <f t="shared" si="0"/>
        <v>566.85529036041351</v>
      </c>
      <c r="G39" s="140">
        <f t="shared" si="1"/>
        <v>100</v>
      </c>
    </row>
    <row r="40" spans="1:7" x14ac:dyDescent="0.25">
      <c r="A40" s="166" t="s">
        <v>96</v>
      </c>
      <c r="B40" s="140">
        <v>238901.06</v>
      </c>
      <c r="C40" s="140"/>
      <c r="D40" s="140"/>
      <c r="E40" s="140">
        <v>1266556</v>
      </c>
      <c r="F40" s="140"/>
      <c r="G40" s="140"/>
    </row>
    <row r="41" spans="1:7" x14ac:dyDescent="0.25">
      <c r="A41" s="166" t="s">
        <v>100</v>
      </c>
      <c r="B41" s="167"/>
      <c r="C41" s="140"/>
      <c r="D41" s="140"/>
      <c r="E41" s="140">
        <v>64000</v>
      </c>
      <c r="F41" s="140"/>
      <c r="G41" s="140"/>
    </row>
    <row r="42" spans="1:7" x14ac:dyDescent="0.25">
      <c r="A42" s="166" t="s">
        <v>102</v>
      </c>
      <c r="B42" s="140">
        <v>26544.560000000001</v>
      </c>
      <c r="C42" s="140"/>
      <c r="D42" s="140"/>
      <c r="E42" s="140">
        <v>174136.54</v>
      </c>
      <c r="F42" s="140"/>
      <c r="G42" s="140"/>
    </row>
    <row r="43" spans="1:7" x14ac:dyDescent="0.25">
      <c r="A43" s="165" t="s">
        <v>175</v>
      </c>
      <c r="B43" s="80">
        <f>SUM(B44:B50)</f>
        <v>132722.81</v>
      </c>
      <c r="C43" s="80">
        <v>204970</v>
      </c>
      <c r="D43" s="80">
        <v>204970</v>
      </c>
      <c r="E43" s="80">
        <f t="shared" ref="E43" si="9">SUM(E44:E50)</f>
        <v>204970</v>
      </c>
      <c r="F43" s="140">
        <f t="shared" si="0"/>
        <v>154.43464465527816</v>
      </c>
      <c r="G43" s="140">
        <f t="shared" si="1"/>
        <v>100</v>
      </c>
    </row>
    <row r="44" spans="1:7" x14ac:dyDescent="0.25">
      <c r="A44" s="166" t="s">
        <v>106</v>
      </c>
      <c r="B44" s="140">
        <v>106178.25</v>
      </c>
      <c r="C44" s="140"/>
      <c r="D44" s="140"/>
      <c r="E44" s="140">
        <v>96200</v>
      </c>
      <c r="F44" s="140"/>
      <c r="G44" s="140"/>
    </row>
    <row r="45" spans="1:7" x14ac:dyDescent="0.25">
      <c r="A45" s="166" t="s">
        <v>112</v>
      </c>
      <c r="B45" s="167"/>
      <c r="C45" s="140"/>
      <c r="D45" s="140"/>
      <c r="E45" s="140">
        <v>39000</v>
      </c>
      <c r="F45" s="140"/>
      <c r="G45" s="140"/>
    </row>
    <row r="46" spans="1:7" x14ac:dyDescent="0.25">
      <c r="A46" s="166" t="s">
        <v>115</v>
      </c>
      <c r="B46" s="167"/>
      <c r="C46" s="140"/>
      <c r="D46" s="140"/>
      <c r="E46" s="140">
        <v>36500</v>
      </c>
      <c r="F46" s="140"/>
      <c r="G46" s="140"/>
    </row>
    <row r="47" spans="1:7" x14ac:dyDescent="0.25">
      <c r="A47" s="166" t="s">
        <v>120</v>
      </c>
      <c r="B47" s="167"/>
      <c r="C47" s="140"/>
      <c r="D47" s="140"/>
      <c r="E47" s="140">
        <v>13270</v>
      </c>
      <c r="F47" s="140"/>
      <c r="G47" s="140"/>
    </row>
    <row r="48" spans="1:7" x14ac:dyDescent="0.25">
      <c r="A48" s="166" t="s">
        <v>121</v>
      </c>
      <c r="B48" s="140">
        <v>13272.28</v>
      </c>
      <c r="C48" s="167"/>
      <c r="D48" s="167"/>
      <c r="E48" s="167"/>
      <c r="F48" s="140"/>
      <c r="G48" s="140"/>
    </row>
    <row r="49" spans="1:7" x14ac:dyDescent="0.25">
      <c r="A49" s="166" t="s">
        <v>123</v>
      </c>
      <c r="B49" s="167"/>
      <c r="C49" s="140"/>
      <c r="D49" s="140"/>
      <c r="E49" s="140">
        <v>20000</v>
      </c>
      <c r="F49" s="140"/>
      <c r="G49" s="140"/>
    </row>
    <row r="50" spans="1:7" x14ac:dyDescent="0.25">
      <c r="A50" s="166" t="s">
        <v>128</v>
      </c>
      <c r="B50" s="140">
        <v>13272.28</v>
      </c>
      <c r="C50" s="167"/>
      <c r="D50" s="167"/>
      <c r="E50" s="167"/>
      <c r="F50" s="140"/>
      <c r="G50" s="140"/>
    </row>
    <row r="51" spans="1:7" x14ac:dyDescent="0.25">
      <c r="A51" s="5" t="s">
        <v>17</v>
      </c>
      <c r="B51" s="80">
        <f>B52</f>
        <v>37104.549999999996</v>
      </c>
      <c r="C51" s="80">
        <f t="shared" ref="C51:E51" si="10">C52</f>
        <v>452870.33</v>
      </c>
      <c r="D51" s="80">
        <f t="shared" si="10"/>
        <v>452870.33</v>
      </c>
      <c r="E51" s="80">
        <f t="shared" si="10"/>
        <v>11671.96</v>
      </c>
      <c r="F51" s="140">
        <f t="shared" si="0"/>
        <v>31.45695069742121</v>
      </c>
      <c r="G51" s="140">
        <f t="shared" si="1"/>
        <v>2.5773293648978943</v>
      </c>
    </row>
    <row r="52" spans="1:7" x14ac:dyDescent="0.25">
      <c r="A52" s="5" t="s">
        <v>2</v>
      </c>
      <c r="B52" s="80">
        <f>B53+B59+B86</f>
        <v>37104.549999999996</v>
      </c>
      <c r="C52" s="80">
        <f t="shared" ref="C52:E52" si="11">C53+C59+C86</f>
        <v>452870.33</v>
      </c>
      <c r="D52" s="80">
        <f t="shared" si="11"/>
        <v>452870.33</v>
      </c>
      <c r="E52" s="80">
        <f t="shared" si="11"/>
        <v>11671.96</v>
      </c>
      <c r="F52" s="140">
        <f t="shared" si="0"/>
        <v>31.45695069742121</v>
      </c>
      <c r="G52" s="140">
        <f t="shared" si="1"/>
        <v>2.5773293648978943</v>
      </c>
    </row>
    <row r="53" spans="1:7" x14ac:dyDescent="0.25">
      <c r="A53" s="165" t="s">
        <v>174</v>
      </c>
      <c r="B53" s="80">
        <f>SUM(B54:B58)</f>
        <v>20094.009999999998</v>
      </c>
      <c r="C53" s="80">
        <v>76919.33</v>
      </c>
      <c r="D53" s="80">
        <v>76919.33</v>
      </c>
      <c r="E53" s="80">
        <f t="shared" ref="E53" si="12">SUM(E54:E58)</f>
        <v>0</v>
      </c>
      <c r="F53" s="140">
        <f t="shared" si="0"/>
        <v>0</v>
      </c>
      <c r="G53" s="140">
        <f t="shared" si="1"/>
        <v>0</v>
      </c>
    </row>
    <row r="54" spans="1:7" x14ac:dyDescent="0.25">
      <c r="A54" s="166" t="s">
        <v>96</v>
      </c>
      <c r="B54" s="167"/>
      <c r="C54" s="140"/>
      <c r="D54" s="140"/>
      <c r="E54" s="167"/>
      <c r="F54" s="140"/>
      <c r="G54" s="140"/>
    </row>
    <row r="55" spans="1:7" x14ac:dyDescent="0.25">
      <c r="A55" s="166" t="s">
        <v>97</v>
      </c>
      <c r="B55" s="140">
        <v>17793.14</v>
      </c>
      <c r="C55" s="140"/>
      <c r="D55" s="140"/>
      <c r="E55" s="167"/>
      <c r="F55" s="140"/>
      <c r="G55" s="140"/>
    </row>
    <row r="56" spans="1:7" x14ac:dyDescent="0.25">
      <c r="A56" s="166" t="s">
        <v>100</v>
      </c>
      <c r="B56" s="167"/>
      <c r="C56" s="140"/>
      <c r="D56" s="140"/>
      <c r="E56" s="167"/>
      <c r="F56" s="140"/>
      <c r="G56" s="140"/>
    </row>
    <row r="57" spans="1:7" x14ac:dyDescent="0.25">
      <c r="A57" s="166" t="s">
        <v>102</v>
      </c>
      <c r="B57" s="140">
        <v>1602.52</v>
      </c>
      <c r="C57" s="140"/>
      <c r="D57" s="140"/>
      <c r="E57" s="167"/>
      <c r="F57" s="140"/>
      <c r="G57" s="140"/>
    </row>
    <row r="58" spans="1:7" ht="13.95" customHeight="1" x14ac:dyDescent="0.25">
      <c r="A58" s="166" t="s">
        <v>103</v>
      </c>
      <c r="B58" s="168">
        <v>698.35</v>
      </c>
      <c r="C58" s="167"/>
      <c r="D58" s="167"/>
      <c r="E58" s="167"/>
      <c r="F58" s="140"/>
      <c r="G58" s="140"/>
    </row>
    <row r="59" spans="1:7" x14ac:dyDescent="0.25">
      <c r="A59" s="165" t="s">
        <v>175</v>
      </c>
      <c r="B59" s="80">
        <f>SUM(B60:B85)</f>
        <v>13748.470000000001</v>
      </c>
      <c r="C59" s="80">
        <v>353956</v>
      </c>
      <c r="D59" s="80">
        <v>353956</v>
      </c>
      <c r="E59" s="80">
        <f t="shared" ref="E59" si="13">SUM(E60:E85)</f>
        <v>11671.96</v>
      </c>
      <c r="F59" s="140">
        <f t="shared" si="0"/>
        <v>84.896428475313968</v>
      </c>
      <c r="G59" s="140">
        <f t="shared" si="1"/>
        <v>3.2975737097266324</v>
      </c>
    </row>
    <row r="60" spans="1:7" x14ac:dyDescent="0.25">
      <c r="A60" s="166" t="s">
        <v>105</v>
      </c>
      <c r="B60" s="167"/>
      <c r="C60" s="168"/>
      <c r="D60" s="168"/>
      <c r="E60" s="167"/>
      <c r="F60" s="140"/>
      <c r="G60" s="140"/>
    </row>
    <row r="61" spans="1:7" x14ac:dyDescent="0.25">
      <c r="A61" s="166" t="s">
        <v>106</v>
      </c>
      <c r="B61" s="167"/>
      <c r="C61" s="140"/>
      <c r="D61" s="140"/>
      <c r="E61" s="167"/>
      <c r="F61" s="140"/>
      <c r="G61" s="140"/>
    </row>
    <row r="62" spans="1:7" x14ac:dyDescent="0.25">
      <c r="A62" s="166" t="s">
        <v>107</v>
      </c>
      <c r="B62" s="168">
        <v>-0.01</v>
      </c>
      <c r="C62" s="168"/>
      <c r="D62" s="168"/>
      <c r="E62" s="167"/>
      <c r="F62" s="140"/>
      <c r="G62" s="140"/>
    </row>
    <row r="63" spans="1:7" x14ac:dyDescent="0.25">
      <c r="A63" s="166" t="s">
        <v>108</v>
      </c>
      <c r="B63" s="167"/>
      <c r="C63" s="168"/>
      <c r="D63" s="168"/>
      <c r="E63" s="167"/>
      <c r="F63" s="140"/>
      <c r="G63" s="140"/>
    </row>
    <row r="64" spans="1:7" x14ac:dyDescent="0.25">
      <c r="A64" s="166" t="s">
        <v>110</v>
      </c>
      <c r="B64" s="167"/>
      <c r="C64" s="140"/>
      <c r="D64" s="140"/>
      <c r="E64" s="167"/>
      <c r="F64" s="140"/>
      <c r="G64" s="140"/>
    </row>
    <row r="65" spans="1:7" x14ac:dyDescent="0.25">
      <c r="A65" s="166" t="s">
        <v>111</v>
      </c>
      <c r="B65" s="167"/>
      <c r="C65" s="140"/>
      <c r="D65" s="140"/>
      <c r="E65" s="167"/>
      <c r="F65" s="140"/>
      <c r="G65" s="140"/>
    </row>
    <row r="66" spans="1:7" x14ac:dyDescent="0.25">
      <c r="A66" s="166" t="s">
        <v>112</v>
      </c>
      <c r="B66" s="167"/>
      <c r="C66" s="140"/>
      <c r="D66" s="140"/>
      <c r="E66" s="167"/>
      <c r="F66" s="140"/>
      <c r="G66" s="140"/>
    </row>
    <row r="67" spans="1:7" x14ac:dyDescent="0.25">
      <c r="A67" s="166" t="s">
        <v>113</v>
      </c>
      <c r="B67" s="167"/>
      <c r="C67" s="140"/>
      <c r="D67" s="140"/>
      <c r="E67" s="167"/>
      <c r="F67" s="140"/>
      <c r="G67" s="140"/>
    </row>
    <row r="68" spans="1:7" x14ac:dyDescent="0.25">
      <c r="A68" s="166" t="s">
        <v>114</v>
      </c>
      <c r="B68" s="168">
        <v>-0.01</v>
      </c>
      <c r="C68" s="140"/>
      <c r="D68" s="140"/>
      <c r="E68" s="140">
        <v>1535.33</v>
      </c>
      <c r="F68" s="140"/>
      <c r="G68" s="140"/>
    </row>
    <row r="69" spans="1:7" x14ac:dyDescent="0.25">
      <c r="A69" s="166" t="s">
        <v>115</v>
      </c>
      <c r="B69" s="167"/>
      <c r="C69" s="140"/>
      <c r="D69" s="140"/>
      <c r="E69" s="167"/>
      <c r="F69" s="140"/>
      <c r="G69" s="140"/>
    </row>
    <row r="70" spans="1:7" x14ac:dyDescent="0.25">
      <c r="A70" s="166" t="s">
        <v>117</v>
      </c>
      <c r="B70" s="167"/>
      <c r="C70" s="140"/>
      <c r="D70" s="140"/>
      <c r="E70" s="167"/>
      <c r="F70" s="140"/>
      <c r="G70" s="140"/>
    </row>
    <row r="71" spans="1:7" x14ac:dyDescent="0.25">
      <c r="A71" s="166" t="s">
        <v>118</v>
      </c>
      <c r="B71" s="167"/>
      <c r="C71" s="140"/>
      <c r="D71" s="140"/>
      <c r="E71" s="167"/>
      <c r="F71" s="140"/>
      <c r="G71" s="140"/>
    </row>
    <row r="72" spans="1:7" x14ac:dyDescent="0.25">
      <c r="A72" s="166" t="s">
        <v>119</v>
      </c>
      <c r="B72" s="167"/>
      <c r="C72" s="140"/>
      <c r="D72" s="140"/>
      <c r="E72" s="167"/>
      <c r="F72" s="140"/>
      <c r="G72" s="140"/>
    </row>
    <row r="73" spans="1:7" x14ac:dyDescent="0.25">
      <c r="A73" s="166" t="s">
        <v>120</v>
      </c>
      <c r="B73" s="167"/>
      <c r="C73" s="140"/>
      <c r="D73" s="140"/>
      <c r="E73" s="167"/>
      <c r="F73" s="140"/>
      <c r="G73" s="140"/>
    </row>
    <row r="74" spans="1:7" x14ac:dyDescent="0.25">
      <c r="A74" s="166" t="s">
        <v>121</v>
      </c>
      <c r="B74" s="167"/>
      <c r="C74" s="140"/>
      <c r="D74" s="140"/>
      <c r="E74" s="167"/>
      <c r="F74" s="140"/>
      <c r="G74" s="140"/>
    </row>
    <row r="75" spans="1:7" x14ac:dyDescent="0.25">
      <c r="A75" s="166" t="s">
        <v>122</v>
      </c>
      <c r="B75" s="168">
        <v>865.85</v>
      </c>
      <c r="C75" s="140"/>
      <c r="D75" s="140"/>
      <c r="E75" s="167"/>
      <c r="F75" s="140"/>
      <c r="G75" s="140"/>
    </row>
    <row r="76" spans="1:7" x14ac:dyDescent="0.25">
      <c r="A76" s="166" t="s">
        <v>123</v>
      </c>
      <c r="B76" s="167"/>
      <c r="C76" s="140"/>
      <c r="D76" s="140"/>
      <c r="E76" s="167"/>
      <c r="F76" s="140"/>
      <c r="G76" s="140"/>
    </row>
    <row r="77" spans="1:7" x14ac:dyDescent="0.25">
      <c r="A77" s="166" t="s">
        <v>124</v>
      </c>
      <c r="B77" s="168">
        <v>38.83</v>
      </c>
      <c r="C77" s="168"/>
      <c r="D77" s="168"/>
      <c r="E77" s="167"/>
      <c r="F77" s="140"/>
      <c r="G77" s="140"/>
    </row>
    <row r="78" spans="1:7" x14ac:dyDescent="0.25">
      <c r="A78" s="166" t="s">
        <v>125</v>
      </c>
      <c r="B78" s="167"/>
      <c r="C78" s="140"/>
      <c r="D78" s="140"/>
      <c r="E78" s="167"/>
      <c r="F78" s="140"/>
      <c r="G78" s="140"/>
    </row>
    <row r="79" spans="1:7" ht="14.4" customHeight="1" x14ac:dyDescent="0.25">
      <c r="A79" s="166" t="s">
        <v>127</v>
      </c>
      <c r="B79" s="167"/>
      <c r="C79" s="168"/>
      <c r="D79" s="168"/>
      <c r="E79" s="167"/>
      <c r="F79" s="140"/>
      <c r="G79" s="140"/>
    </row>
    <row r="80" spans="1:7" x14ac:dyDescent="0.25">
      <c r="A80" s="166" t="s">
        <v>128</v>
      </c>
      <c r="B80" s="167"/>
      <c r="C80" s="140"/>
      <c r="D80" s="140"/>
      <c r="E80" s="167"/>
      <c r="F80" s="140"/>
      <c r="G80" s="140"/>
    </row>
    <row r="81" spans="1:7" x14ac:dyDescent="0.25">
      <c r="A81" s="166" t="s">
        <v>129</v>
      </c>
      <c r="B81" s="140">
        <v>1363.51</v>
      </c>
      <c r="C81" s="140"/>
      <c r="D81" s="140"/>
      <c r="E81" s="140">
        <v>2308.21</v>
      </c>
      <c r="F81" s="140"/>
      <c r="G81" s="140"/>
    </row>
    <row r="82" spans="1:7" x14ac:dyDescent="0.25">
      <c r="A82" s="166" t="s">
        <v>130</v>
      </c>
      <c r="B82" s="168">
        <v>-0.01</v>
      </c>
      <c r="C82" s="140"/>
      <c r="D82" s="140"/>
      <c r="E82" s="167"/>
      <c r="F82" s="140"/>
      <c r="G82" s="140"/>
    </row>
    <row r="83" spans="1:7" x14ac:dyDescent="0.25">
      <c r="A83" s="166" t="s">
        <v>131</v>
      </c>
      <c r="B83" s="140">
        <v>4085.57</v>
      </c>
      <c r="C83" s="140"/>
      <c r="D83" s="140"/>
      <c r="E83" s="140">
        <v>6867.86</v>
      </c>
      <c r="F83" s="140"/>
      <c r="G83" s="140"/>
    </row>
    <row r="84" spans="1:7" x14ac:dyDescent="0.25">
      <c r="A84" s="166" t="s">
        <v>132</v>
      </c>
      <c r="B84" s="140">
        <v>6839.88</v>
      </c>
      <c r="C84" s="140"/>
      <c r="D84" s="140"/>
      <c r="E84" s="167"/>
      <c r="F84" s="140"/>
      <c r="G84" s="140"/>
    </row>
    <row r="85" spans="1:7" x14ac:dyDescent="0.25">
      <c r="A85" s="166" t="s">
        <v>133</v>
      </c>
      <c r="B85" s="168">
        <v>554.86</v>
      </c>
      <c r="C85" s="140"/>
      <c r="D85" s="140"/>
      <c r="E85" s="168">
        <v>960.56</v>
      </c>
      <c r="F85" s="140"/>
      <c r="G85" s="140"/>
    </row>
    <row r="86" spans="1:7" x14ac:dyDescent="0.25">
      <c r="A86" s="165" t="s">
        <v>176</v>
      </c>
      <c r="B86" s="80">
        <f>SUM(B87:B88)</f>
        <v>3262.07</v>
      </c>
      <c r="C86" s="80">
        <v>21995</v>
      </c>
      <c r="D86" s="80">
        <v>21995</v>
      </c>
      <c r="E86" s="80">
        <f t="shared" ref="E86" si="14">SUM(E87:E88)</f>
        <v>0</v>
      </c>
      <c r="F86" s="140">
        <f t="shared" ref="F86:F128" si="15">E86/B86*100</f>
        <v>0</v>
      </c>
      <c r="G86" s="140">
        <f t="shared" ref="G86:G128" si="16">E86/D86*100</f>
        <v>0</v>
      </c>
    </row>
    <row r="87" spans="1:7" x14ac:dyDescent="0.25">
      <c r="A87" s="166" t="s">
        <v>135</v>
      </c>
      <c r="B87" s="167"/>
      <c r="C87" s="140"/>
      <c r="D87" s="140"/>
      <c r="E87" s="167"/>
      <c r="F87" s="140"/>
      <c r="G87" s="140"/>
    </row>
    <row r="88" spans="1:7" x14ac:dyDescent="0.25">
      <c r="A88" s="166" t="s">
        <v>137</v>
      </c>
      <c r="B88" s="140">
        <v>3262.07</v>
      </c>
      <c r="C88" s="140"/>
      <c r="D88" s="140"/>
      <c r="E88" s="167"/>
      <c r="F88" s="140"/>
      <c r="G88" s="140"/>
    </row>
    <row r="89" spans="1:7" ht="15.6" customHeight="1" x14ac:dyDescent="0.25">
      <c r="A89" s="5" t="s">
        <v>155</v>
      </c>
      <c r="B89" s="80">
        <f>SUM(B90)</f>
        <v>0</v>
      </c>
      <c r="C89" s="80">
        <f t="shared" ref="C89:E90" si="17">SUM(C90)</f>
        <v>55223.130000000005</v>
      </c>
      <c r="D89" s="80">
        <f t="shared" si="17"/>
        <v>55223.130000000005</v>
      </c>
      <c r="E89" s="80">
        <f t="shared" si="17"/>
        <v>55223.130000000005</v>
      </c>
      <c r="F89" s="140" t="e">
        <f t="shared" si="15"/>
        <v>#DIV/0!</v>
      </c>
      <c r="G89" s="140">
        <f t="shared" si="16"/>
        <v>100</v>
      </c>
    </row>
    <row r="90" spans="1:7" ht="24.75" customHeight="1" x14ac:dyDescent="0.25">
      <c r="A90" s="5" t="s">
        <v>238</v>
      </c>
      <c r="B90" s="80">
        <f>SUM(B91)</f>
        <v>0</v>
      </c>
      <c r="C90" s="80">
        <f t="shared" si="17"/>
        <v>55223.130000000005</v>
      </c>
      <c r="D90" s="80">
        <f t="shared" si="17"/>
        <v>55223.130000000005</v>
      </c>
      <c r="E90" s="80">
        <f t="shared" si="17"/>
        <v>55223.130000000005</v>
      </c>
      <c r="F90" s="140" t="e">
        <f t="shared" si="15"/>
        <v>#DIV/0!</v>
      </c>
      <c r="G90" s="140">
        <f t="shared" si="16"/>
        <v>100</v>
      </c>
    </row>
    <row r="91" spans="1:7" x14ac:dyDescent="0.25">
      <c r="A91" s="165" t="s">
        <v>174</v>
      </c>
      <c r="B91" s="80">
        <f>SUM(B92:B94)</f>
        <v>0</v>
      </c>
      <c r="C91" s="80">
        <v>55223.130000000005</v>
      </c>
      <c r="D91" s="80">
        <v>55223.130000000005</v>
      </c>
      <c r="E91" s="80">
        <f t="shared" ref="E91" si="18">SUM(E92:E94)</f>
        <v>55223.130000000005</v>
      </c>
      <c r="F91" s="140" t="e">
        <f t="shared" si="15"/>
        <v>#DIV/0!</v>
      </c>
      <c r="G91" s="140">
        <f t="shared" si="16"/>
        <v>100</v>
      </c>
    </row>
    <row r="92" spans="1:7" x14ac:dyDescent="0.25">
      <c r="A92" s="166" t="s">
        <v>96</v>
      </c>
      <c r="B92" s="167"/>
      <c r="C92" s="140"/>
      <c r="D92" s="140"/>
      <c r="E92" s="140">
        <v>30123.13</v>
      </c>
      <c r="F92" s="140"/>
      <c r="G92" s="140"/>
    </row>
    <row r="93" spans="1:7" x14ac:dyDescent="0.25">
      <c r="A93" s="166" t="s">
        <v>97</v>
      </c>
      <c r="B93" s="167"/>
      <c r="C93" s="140"/>
      <c r="D93" s="140"/>
      <c r="E93" s="140">
        <v>19000</v>
      </c>
      <c r="F93" s="140"/>
      <c r="G93" s="140"/>
    </row>
    <row r="94" spans="1:7" x14ac:dyDescent="0.25">
      <c r="A94" s="166" t="s">
        <v>102</v>
      </c>
      <c r="B94" s="167"/>
      <c r="C94" s="140"/>
      <c r="D94" s="140"/>
      <c r="E94" s="140">
        <v>6100</v>
      </c>
      <c r="F94" s="140"/>
      <c r="G94" s="140"/>
    </row>
    <row r="95" spans="1:7" x14ac:dyDescent="0.25">
      <c r="A95" s="5" t="s">
        <v>18</v>
      </c>
      <c r="B95" s="80">
        <f>B96</f>
        <v>7062210.1100000003</v>
      </c>
      <c r="C95" s="80">
        <f t="shared" ref="C95:E95" si="19">C96</f>
        <v>8449774</v>
      </c>
      <c r="D95" s="80">
        <f t="shared" si="19"/>
        <v>8449774</v>
      </c>
      <c r="E95" s="80">
        <f t="shared" si="19"/>
        <v>8221186.4800000004</v>
      </c>
      <c r="F95" s="140">
        <f t="shared" si="15"/>
        <v>116.4109584952578</v>
      </c>
      <c r="G95" s="140">
        <f t="shared" si="16"/>
        <v>97.294749895085957</v>
      </c>
    </row>
    <row r="96" spans="1:7" x14ac:dyDescent="0.25">
      <c r="A96" s="5" t="s">
        <v>4</v>
      </c>
      <c r="B96" s="80">
        <f>B97+B103+B128</f>
        <v>7062210.1100000003</v>
      </c>
      <c r="C96" s="80">
        <f t="shared" ref="C96:E96" si="20">C97+C103+C128</f>
        <v>8449774</v>
      </c>
      <c r="D96" s="80">
        <f t="shared" si="20"/>
        <v>8449774</v>
      </c>
      <c r="E96" s="80">
        <f t="shared" si="20"/>
        <v>8221186.4800000004</v>
      </c>
      <c r="F96" s="140">
        <f t="shared" si="15"/>
        <v>116.4109584952578</v>
      </c>
      <c r="G96" s="140">
        <f t="shared" si="16"/>
        <v>97.294749895085957</v>
      </c>
    </row>
    <row r="97" spans="1:7" x14ac:dyDescent="0.25">
      <c r="A97" s="165" t="s">
        <v>174</v>
      </c>
      <c r="B97" s="80">
        <f>SUM(B98:B102)</f>
        <v>6193420.2200000007</v>
      </c>
      <c r="C97" s="80">
        <v>7168821</v>
      </c>
      <c r="D97" s="80">
        <v>7168821</v>
      </c>
      <c r="E97" s="80">
        <f t="shared" ref="E97" si="21">SUM(E98:E102)</f>
        <v>6911548.4100000001</v>
      </c>
      <c r="F97" s="140">
        <f t="shared" si="15"/>
        <v>111.59501801090448</v>
      </c>
      <c r="G97" s="140">
        <f t="shared" si="16"/>
        <v>96.411228708318987</v>
      </c>
    </row>
    <row r="98" spans="1:7" x14ac:dyDescent="0.25">
      <c r="A98" s="166" t="s">
        <v>96</v>
      </c>
      <c r="B98" s="140">
        <v>4915748.1500000004</v>
      </c>
      <c r="C98" s="140"/>
      <c r="D98" s="140"/>
      <c r="E98" s="140">
        <v>5392248.3399999999</v>
      </c>
      <c r="F98" s="140"/>
      <c r="G98" s="140"/>
    </row>
    <row r="99" spans="1:7" x14ac:dyDescent="0.25">
      <c r="A99" s="166" t="s">
        <v>97</v>
      </c>
      <c r="B99" s="140">
        <v>491636.78</v>
      </c>
      <c r="C99" s="140"/>
      <c r="D99" s="140"/>
      <c r="E99" s="140">
        <v>572602.88</v>
      </c>
      <c r="F99" s="140"/>
      <c r="G99" s="140"/>
    </row>
    <row r="100" spans="1:7" x14ac:dyDescent="0.25">
      <c r="A100" s="166" t="s">
        <v>100</v>
      </c>
      <c r="B100" s="140">
        <v>45360.82</v>
      </c>
      <c r="C100" s="140"/>
      <c r="D100" s="140"/>
      <c r="E100" s="140">
        <v>131678.96</v>
      </c>
      <c r="F100" s="140"/>
      <c r="G100" s="140"/>
    </row>
    <row r="101" spans="1:7" x14ac:dyDescent="0.25">
      <c r="A101" s="166" t="s">
        <v>102</v>
      </c>
      <c r="B101" s="140">
        <v>740674.47</v>
      </c>
      <c r="C101" s="140"/>
      <c r="D101" s="140"/>
      <c r="E101" s="140">
        <v>815018.23</v>
      </c>
      <c r="F101" s="140"/>
      <c r="G101" s="140"/>
    </row>
    <row r="102" spans="1:7" ht="15.75" customHeight="1" x14ac:dyDescent="0.25">
      <c r="A102" s="166" t="s">
        <v>103</v>
      </c>
      <c r="B102" s="167"/>
      <c r="C102" s="168"/>
      <c r="D102" s="168"/>
      <c r="E102" s="167"/>
      <c r="F102" s="140"/>
      <c r="G102" s="140"/>
    </row>
    <row r="103" spans="1:7" x14ac:dyDescent="0.25">
      <c r="A103" s="165" t="s">
        <v>175</v>
      </c>
      <c r="B103" s="80">
        <f>SUM(B104:B127)</f>
        <v>852146.75000000012</v>
      </c>
      <c r="C103" s="80">
        <v>1272701</v>
      </c>
      <c r="D103" s="80">
        <v>1272701</v>
      </c>
      <c r="E103" s="80">
        <f t="shared" ref="E103" si="22">SUM(E104:E127)</f>
        <v>1305762.4900000002</v>
      </c>
      <c r="F103" s="140">
        <f t="shared" si="15"/>
        <v>153.23211524306112</v>
      </c>
      <c r="G103" s="140">
        <f t="shared" si="16"/>
        <v>102.5977421248196</v>
      </c>
    </row>
    <row r="104" spans="1:7" x14ac:dyDescent="0.25">
      <c r="A104" s="166" t="s">
        <v>105</v>
      </c>
      <c r="B104" s="140">
        <v>11511.3</v>
      </c>
      <c r="C104" s="140"/>
      <c r="D104" s="140"/>
      <c r="E104" s="140">
        <v>15226.67</v>
      </c>
      <c r="F104" s="140"/>
      <c r="G104" s="140"/>
    </row>
    <row r="105" spans="1:7" x14ac:dyDescent="0.25">
      <c r="A105" s="166" t="s">
        <v>106</v>
      </c>
      <c r="B105" s="140">
        <v>24255.279999999999</v>
      </c>
      <c r="C105" s="140"/>
      <c r="D105" s="140"/>
      <c r="E105" s="140">
        <v>79006.899999999994</v>
      </c>
      <c r="F105" s="140"/>
      <c r="G105" s="140"/>
    </row>
    <row r="106" spans="1:7" x14ac:dyDescent="0.25">
      <c r="A106" s="166" t="s">
        <v>107</v>
      </c>
      <c r="B106" s="140">
        <v>12964.2</v>
      </c>
      <c r="C106" s="140"/>
      <c r="D106" s="140"/>
      <c r="E106" s="140">
        <v>11559.97</v>
      </c>
      <c r="F106" s="140"/>
      <c r="G106" s="140"/>
    </row>
    <row r="107" spans="1:7" x14ac:dyDescent="0.25">
      <c r="A107" s="166" t="s">
        <v>108</v>
      </c>
      <c r="B107" s="140">
        <v>3117.79</v>
      </c>
      <c r="C107" s="140"/>
      <c r="D107" s="140"/>
      <c r="E107" s="140">
        <v>3401.85</v>
      </c>
      <c r="F107" s="140"/>
      <c r="G107" s="140"/>
    </row>
    <row r="108" spans="1:7" x14ac:dyDescent="0.25">
      <c r="A108" s="166" t="s">
        <v>110</v>
      </c>
      <c r="B108" s="140">
        <v>39033.21</v>
      </c>
      <c r="C108" s="140"/>
      <c r="D108" s="140"/>
      <c r="E108" s="140">
        <v>52949.69</v>
      </c>
      <c r="F108" s="140"/>
      <c r="G108" s="140"/>
    </row>
    <row r="109" spans="1:7" x14ac:dyDescent="0.25">
      <c r="A109" s="166" t="s">
        <v>111</v>
      </c>
      <c r="B109" s="140">
        <v>72227.13</v>
      </c>
      <c r="C109" s="140"/>
      <c r="D109" s="140"/>
      <c r="E109" s="140">
        <v>149006.26</v>
      </c>
      <c r="F109" s="140"/>
      <c r="G109" s="140"/>
    </row>
    <row r="110" spans="1:7" x14ac:dyDescent="0.25">
      <c r="A110" s="166" t="s">
        <v>112</v>
      </c>
      <c r="B110" s="140">
        <v>251479.73</v>
      </c>
      <c r="C110" s="140"/>
      <c r="D110" s="140"/>
      <c r="E110" s="140">
        <v>335518.46000000002</v>
      </c>
      <c r="F110" s="140"/>
      <c r="G110" s="140"/>
    </row>
    <row r="111" spans="1:7" x14ac:dyDescent="0.25">
      <c r="A111" s="166" t="s">
        <v>113</v>
      </c>
      <c r="B111" s="167"/>
      <c r="C111" s="140"/>
      <c r="D111" s="140"/>
      <c r="E111" s="140">
        <v>20448.490000000002</v>
      </c>
      <c r="F111" s="140"/>
      <c r="G111" s="140"/>
    </row>
    <row r="112" spans="1:7" x14ac:dyDescent="0.25">
      <c r="A112" s="166" t="s">
        <v>114</v>
      </c>
      <c r="B112" s="140">
        <v>28678.32</v>
      </c>
      <c r="C112" s="140"/>
      <c r="D112" s="140"/>
      <c r="E112" s="140">
        <v>26059.84</v>
      </c>
      <c r="F112" s="140"/>
      <c r="G112" s="140"/>
    </row>
    <row r="113" spans="1:7" x14ac:dyDescent="0.25">
      <c r="A113" s="166" t="s">
        <v>115</v>
      </c>
      <c r="B113" s="140">
        <v>22938.080000000002</v>
      </c>
      <c r="C113" s="140"/>
      <c r="D113" s="140"/>
      <c r="E113" s="140">
        <v>6953.68</v>
      </c>
      <c r="F113" s="140"/>
      <c r="G113" s="140"/>
    </row>
    <row r="114" spans="1:7" x14ac:dyDescent="0.25">
      <c r="A114" s="166" t="s">
        <v>117</v>
      </c>
      <c r="B114" s="140">
        <v>99607.96</v>
      </c>
      <c r="C114" s="140"/>
      <c r="D114" s="140"/>
      <c r="E114" s="140">
        <v>121375.19</v>
      </c>
      <c r="F114" s="140"/>
      <c r="G114" s="140"/>
    </row>
    <row r="115" spans="1:7" x14ac:dyDescent="0.25">
      <c r="A115" s="166" t="s">
        <v>118</v>
      </c>
      <c r="B115" s="167"/>
      <c r="C115" s="140"/>
      <c r="D115" s="140"/>
      <c r="E115" s="140">
        <v>90372.42</v>
      </c>
      <c r="F115" s="140"/>
      <c r="G115" s="140"/>
    </row>
    <row r="116" spans="1:7" x14ac:dyDescent="0.25">
      <c r="A116" s="166" t="s">
        <v>119</v>
      </c>
      <c r="B116" s="140">
        <v>10476.34</v>
      </c>
      <c r="C116" s="140"/>
      <c r="D116" s="140"/>
      <c r="E116" s="140">
        <v>9951.6200000000008</v>
      </c>
      <c r="F116" s="140"/>
      <c r="G116" s="140"/>
    </row>
    <row r="117" spans="1:7" x14ac:dyDescent="0.25">
      <c r="A117" s="166" t="s">
        <v>120</v>
      </c>
      <c r="B117" s="140">
        <v>25054.76</v>
      </c>
      <c r="C117" s="140"/>
      <c r="D117" s="140"/>
      <c r="E117" s="140">
        <v>23019.19</v>
      </c>
      <c r="F117" s="140"/>
      <c r="G117" s="140"/>
    </row>
    <row r="118" spans="1:7" x14ac:dyDescent="0.25">
      <c r="A118" s="166" t="s">
        <v>121</v>
      </c>
      <c r="B118" s="140">
        <v>14699.3</v>
      </c>
      <c r="C118" s="140"/>
      <c r="D118" s="140"/>
      <c r="E118" s="140">
        <v>26918.12</v>
      </c>
      <c r="F118" s="140"/>
      <c r="G118" s="140"/>
    </row>
    <row r="119" spans="1:7" x14ac:dyDescent="0.25">
      <c r="A119" s="166" t="s">
        <v>122</v>
      </c>
      <c r="B119" s="140">
        <v>1327.23</v>
      </c>
      <c r="C119" s="140"/>
      <c r="D119" s="140"/>
      <c r="E119" s="140">
        <v>2282.5100000000002</v>
      </c>
      <c r="F119" s="140"/>
      <c r="G119" s="140"/>
    </row>
    <row r="120" spans="1:7" x14ac:dyDescent="0.25">
      <c r="A120" s="166" t="s">
        <v>123</v>
      </c>
      <c r="B120" s="140">
        <v>94218.75</v>
      </c>
      <c r="C120" s="140"/>
      <c r="D120" s="140"/>
      <c r="E120" s="140">
        <v>177075.47</v>
      </c>
      <c r="F120" s="140"/>
      <c r="G120" s="140"/>
    </row>
    <row r="121" spans="1:7" x14ac:dyDescent="0.25">
      <c r="A121" s="166" t="s">
        <v>124</v>
      </c>
      <c r="B121" s="167"/>
      <c r="C121" s="140"/>
      <c r="D121" s="140"/>
      <c r="E121" s="140">
        <v>13317.73</v>
      </c>
      <c r="F121" s="140"/>
      <c r="G121" s="140"/>
    </row>
    <row r="122" spans="1:7" x14ac:dyDescent="0.25">
      <c r="A122" s="166" t="s">
        <v>125</v>
      </c>
      <c r="B122" s="140">
        <v>81827.38</v>
      </c>
      <c r="C122" s="140"/>
      <c r="D122" s="140"/>
      <c r="E122" s="140">
        <v>86401.1</v>
      </c>
      <c r="F122" s="140"/>
      <c r="G122" s="140"/>
    </row>
    <row r="123" spans="1:7" ht="16.95" customHeight="1" x14ac:dyDescent="0.25">
      <c r="A123" s="166" t="s">
        <v>127</v>
      </c>
      <c r="B123" s="140">
        <v>8086.92</v>
      </c>
      <c r="C123" s="140"/>
      <c r="D123" s="140"/>
      <c r="E123" s="140">
        <v>9914.2099999999991</v>
      </c>
      <c r="F123" s="140"/>
      <c r="G123" s="140"/>
    </row>
    <row r="124" spans="1:7" x14ac:dyDescent="0.25">
      <c r="A124" s="166" t="s">
        <v>128</v>
      </c>
      <c r="B124" s="140">
        <v>11749.28</v>
      </c>
      <c r="C124" s="140"/>
      <c r="D124" s="140"/>
      <c r="E124" s="140">
        <v>26223.01</v>
      </c>
      <c r="F124" s="140"/>
      <c r="G124" s="140"/>
    </row>
    <row r="125" spans="1:7" x14ac:dyDescent="0.25">
      <c r="A125" s="166" t="s">
        <v>130</v>
      </c>
      <c r="B125" s="140">
        <v>7040.31</v>
      </c>
      <c r="C125" s="140"/>
      <c r="D125" s="140"/>
      <c r="E125" s="140">
        <v>7047.76</v>
      </c>
      <c r="F125" s="140"/>
      <c r="G125" s="140"/>
    </row>
    <row r="126" spans="1:7" x14ac:dyDescent="0.25">
      <c r="A126" s="166" t="s">
        <v>131</v>
      </c>
      <c r="B126" s="140">
        <v>15926.74</v>
      </c>
      <c r="C126" s="140"/>
      <c r="D126" s="140"/>
      <c r="E126" s="140">
        <v>11732.35</v>
      </c>
      <c r="F126" s="140"/>
      <c r="G126" s="140"/>
    </row>
    <row r="127" spans="1:7" x14ac:dyDescent="0.25">
      <c r="A127" s="166" t="s">
        <v>132</v>
      </c>
      <c r="B127" s="140">
        <v>15926.74</v>
      </c>
      <c r="C127" s="140"/>
      <c r="D127" s="140"/>
      <c r="E127" s="167"/>
      <c r="F127" s="140"/>
      <c r="G127" s="140"/>
    </row>
    <row r="128" spans="1:7" x14ac:dyDescent="0.25">
      <c r="A128" s="165" t="s">
        <v>176</v>
      </c>
      <c r="B128" s="80">
        <f>SUM(B129:B131)</f>
        <v>16643.14</v>
      </c>
      <c r="C128" s="80">
        <v>8252</v>
      </c>
      <c r="D128" s="80">
        <v>8252</v>
      </c>
      <c r="E128" s="80">
        <f t="shared" ref="E128" si="23">SUM(E129:E131)</f>
        <v>3875.58</v>
      </c>
      <c r="F128" s="140">
        <f t="shared" si="15"/>
        <v>23.28635101309008</v>
      </c>
      <c r="G128" s="140">
        <f t="shared" si="16"/>
        <v>46.965341735336885</v>
      </c>
    </row>
    <row r="129" spans="1:7" x14ac:dyDescent="0.25">
      <c r="A129" s="166" t="s">
        <v>135</v>
      </c>
      <c r="B129" s="140">
        <v>3258.36</v>
      </c>
      <c r="C129" s="140"/>
      <c r="D129" s="140"/>
      <c r="E129" s="140">
        <v>3782.2</v>
      </c>
      <c r="F129" s="140"/>
      <c r="G129" s="140"/>
    </row>
    <row r="130" spans="1:7" x14ac:dyDescent="0.25">
      <c r="A130" s="166" t="s">
        <v>136</v>
      </c>
      <c r="B130" s="168">
        <v>112.5</v>
      </c>
      <c r="C130" s="167"/>
      <c r="D130" s="167"/>
      <c r="E130" s="167"/>
      <c r="F130" s="140"/>
      <c r="G130" s="140"/>
    </row>
    <row r="131" spans="1:7" x14ac:dyDescent="0.25">
      <c r="A131" s="166" t="s">
        <v>137</v>
      </c>
      <c r="B131" s="140">
        <v>13272.28</v>
      </c>
      <c r="C131" s="140"/>
      <c r="D131" s="140"/>
      <c r="E131" s="168">
        <v>93.38</v>
      </c>
      <c r="F131" s="140"/>
      <c r="G131" s="140"/>
    </row>
    <row r="132" spans="1:7" x14ac:dyDescent="0.25">
      <c r="A132" s="5" t="s">
        <v>20</v>
      </c>
      <c r="B132" s="80">
        <f>B133</f>
        <v>579962.11</v>
      </c>
      <c r="C132" s="80">
        <f t="shared" ref="C132:E132" si="24">C133</f>
        <v>766245</v>
      </c>
      <c r="D132" s="80">
        <f t="shared" si="24"/>
        <v>766245</v>
      </c>
      <c r="E132" s="80">
        <f t="shared" si="24"/>
        <v>495875.14</v>
      </c>
      <c r="F132" s="140">
        <f t="shared" ref="F132:F187" si="25">E132/B132*100</f>
        <v>85.501299386609929</v>
      </c>
      <c r="G132" s="140">
        <f t="shared" ref="G132:G187" si="26">E132/D132*100</f>
        <v>64.714959314579545</v>
      </c>
    </row>
    <row r="133" spans="1:7" x14ac:dyDescent="0.25">
      <c r="A133" s="5" t="s">
        <v>5</v>
      </c>
      <c r="B133" s="80">
        <f>B134+B139+B144</f>
        <v>579962.11</v>
      </c>
      <c r="C133" s="80">
        <f t="shared" ref="C133:E133" si="27">C134+C139+C144</f>
        <v>766245</v>
      </c>
      <c r="D133" s="80">
        <f t="shared" si="27"/>
        <v>766245</v>
      </c>
      <c r="E133" s="80">
        <f t="shared" si="27"/>
        <v>495875.14</v>
      </c>
      <c r="F133" s="140">
        <f t="shared" si="25"/>
        <v>85.501299386609929</v>
      </c>
      <c r="G133" s="140">
        <f t="shared" si="26"/>
        <v>64.714959314579545</v>
      </c>
    </row>
    <row r="134" spans="1:7" x14ac:dyDescent="0.25">
      <c r="A134" s="165" t="s">
        <v>174</v>
      </c>
      <c r="B134" s="80">
        <f>SUM(B135:B138)</f>
        <v>506381.56999999995</v>
      </c>
      <c r="C134" s="80">
        <v>644313</v>
      </c>
      <c r="D134" s="80">
        <v>644313</v>
      </c>
      <c r="E134" s="80">
        <f t="shared" ref="E134" si="28">SUM(E135:E138)</f>
        <v>388428.93</v>
      </c>
      <c r="F134" s="140">
        <f t="shared" si="25"/>
        <v>76.706766796429832</v>
      </c>
      <c r="G134" s="140">
        <f t="shared" si="26"/>
        <v>60.285750869530794</v>
      </c>
    </row>
    <row r="135" spans="1:7" x14ac:dyDescent="0.25">
      <c r="A135" s="166" t="s">
        <v>96</v>
      </c>
      <c r="B135" s="140">
        <v>218110.37</v>
      </c>
      <c r="C135" s="140"/>
      <c r="D135" s="140"/>
      <c r="E135" s="140">
        <v>75277.91</v>
      </c>
      <c r="F135" s="140"/>
      <c r="G135" s="140"/>
    </row>
    <row r="136" spans="1:7" x14ac:dyDescent="0.25">
      <c r="A136" s="166" t="s">
        <v>98</v>
      </c>
      <c r="B136" s="140">
        <v>228010.61</v>
      </c>
      <c r="C136" s="140"/>
      <c r="D136" s="140"/>
      <c r="E136" s="140">
        <v>265099.83</v>
      </c>
      <c r="F136" s="140"/>
      <c r="G136" s="140"/>
    </row>
    <row r="137" spans="1:7" x14ac:dyDescent="0.25">
      <c r="A137" s="166" t="s">
        <v>102</v>
      </c>
      <c r="B137" s="140">
        <v>59577.93</v>
      </c>
      <c r="C137" s="140"/>
      <c r="D137" s="140"/>
      <c r="E137" s="140">
        <v>46943.26</v>
      </c>
      <c r="F137" s="140"/>
      <c r="G137" s="140"/>
    </row>
    <row r="138" spans="1:7" ht="17.25" customHeight="1" x14ac:dyDescent="0.25">
      <c r="A138" s="166" t="s">
        <v>103</v>
      </c>
      <c r="B138" s="168">
        <v>682.66</v>
      </c>
      <c r="C138" s="140"/>
      <c r="D138" s="140"/>
      <c r="E138" s="140">
        <v>1107.93</v>
      </c>
      <c r="F138" s="140"/>
      <c r="G138" s="140"/>
    </row>
    <row r="139" spans="1:7" x14ac:dyDescent="0.25">
      <c r="A139" s="165" t="s">
        <v>175</v>
      </c>
      <c r="B139" s="80">
        <f>SUM(B140:B143)</f>
        <v>53587.51</v>
      </c>
      <c r="C139" s="80">
        <v>85232</v>
      </c>
      <c r="D139" s="80">
        <v>85232</v>
      </c>
      <c r="E139" s="80">
        <f t="shared" ref="E139" si="29">SUM(E140:E143)</f>
        <v>75460.87</v>
      </c>
      <c r="F139" s="140">
        <f t="shared" si="25"/>
        <v>140.81801897494398</v>
      </c>
      <c r="G139" s="140">
        <f t="shared" si="26"/>
        <v>88.535843345222446</v>
      </c>
    </row>
    <row r="140" spans="1:7" x14ac:dyDescent="0.25">
      <c r="A140" s="166" t="s">
        <v>105</v>
      </c>
      <c r="B140" s="168">
        <v>434.67</v>
      </c>
      <c r="C140" s="140"/>
      <c r="D140" s="140"/>
      <c r="E140" s="167"/>
      <c r="F140" s="140"/>
      <c r="G140" s="140"/>
    </row>
    <row r="141" spans="1:7" x14ac:dyDescent="0.25">
      <c r="A141" s="166" t="s">
        <v>108</v>
      </c>
      <c r="B141" s="168">
        <v>501.16</v>
      </c>
      <c r="C141" s="140"/>
      <c r="D141" s="140"/>
      <c r="E141" s="167"/>
      <c r="F141" s="140"/>
      <c r="G141" s="140"/>
    </row>
    <row r="142" spans="1:7" x14ac:dyDescent="0.25">
      <c r="A142" s="166" t="s">
        <v>123</v>
      </c>
      <c r="B142" s="140">
        <v>16013.61</v>
      </c>
      <c r="C142" s="140"/>
      <c r="D142" s="140"/>
      <c r="E142" s="140">
        <v>18697.599999999999</v>
      </c>
      <c r="F142" s="140"/>
      <c r="G142" s="140"/>
    </row>
    <row r="143" spans="1:7" x14ac:dyDescent="0.25">
      <c r="A143" s="166" t="s">
        <v>132</v>
      </c>
      <c r="B143" s="140">
        <v>36638.07</v>
      </c>
      <c r="C143" s="140"/>
      <c r="D143" s="140"/>
      <c r="E143" s="140">
        <v>56763.27</v>
      </c>
      <c r="F143" s="140"/>
      <c r="G143" s="140"/>
    </row>
    <row r="144" spans="1:7" x14ac:dyDescent="0.25">
      <c r="A144" s="165" t="s">
        <v>176</v>
      </c>
      <c r="B144" s="80">
        <f>SUM(B145)</f>
        <v>19993.03</v>
      </c>
      <c r="C144" s="80">
        <v>36700</v>
      </c>
      <c r="D144" s="80">
        <v>36700</v>
      </c>
      <c r="E144" s="80">
        <f t="shared" ref="E144" si="30">SUM(E145)</f>
        <v>31985.34</v>
      </c>
      <c r="F144" s="140">
        <f t="shared" si="25"/>
        <v>159.98245388517901</v>
      </c>
      <c r="G144" s="140">
        <f t="shared" si="26"/>
        <v>87.153514986376024</v>
      </c>
    </row>
    <row r="145" spans="1:7" x14ac:dyDescent="0.25">
      <c r="A145" s="166" t="s">
        <v>137</v>
      </c>
      <c r="B145" s="140">
        <v>19993.03</v>
      </c>
      <c r="C145" s="140"/>
      <c r="D145" s="140"/>
      <c r="E145" s="140">
        <v>31985.34</v>
      </c>
      <c r="F145" s="140"/>
      <c r="G145" s="140"/>
    </row>
    <row r="146" spans="1:7" x14ac:dyDescent="0.25">
      <c r="A146" s="163" t="s">
        <v>150</v>
      </c>
      <c r="B146" s="164">
        <f>B147+B154</f>
        <v>77929.06</v>
      </c>
      <c r="C146" s="164">
        <f t="shared" ref="C146:E146" si="31">C147+C154</f>
        <v>55710</v>
      </c>
      <c r="D146" s="164">
        <f t="shared" si="31"/>
        <v>55710</v>
      </c>
      <c r="E146" s="164">
        <f t="shared" si="31"/>
        <v>27887.72</v>
      </c>
      <c r="F146" s="140">
        <f t="shared" si="25"/>
        <v>35.786034118722853</v>
      </c>
      <c r="G146" s="140">
        <f t="shared" si="26"/>
        <v>50.058732723029976</v>
      </c>
    </row>
    <row r="147" spans="1:7" x14ac:dyDescent="0.25">
      <c r="A147" s="5" t="s">
        <v>149</v>
      </c>
      <c r="B147" s="80">
        <f>B148+B152</f>
        <v>59725.27</v>
      </c>
      <c r="C147" s="80">
        <f t="shared" ref="C147:E147" si="32">C148+C152</f>
        <v>19900</v>
      </c>
      <c r="D147" s="80">
        <f t="shared" si="32"/>
        <v>19900</v>
      </c>
      <c r="E147" s="80">
        <f t="shared" si="32"/>
        <v>19900</v>
      </c>
      <c r="F147" s="140">
        <f t="shared" si="25"/>
        <v>33.319229867022784</v>
      </c>
      <c r="G147" s="140">
        <f t="shared" si="26"/>
        <v>100</v>
      </c>
    </row>
    <row r="148" spans="1:7" x14ac:dyDescent="0.25">
      <c r="A148" s="165" t="s">
        <v>174</v>
      </c>
      <c r="B148" s="80">
        <f>SUM(B149:B151)</f>
        <v>59393.46</v>
      </c>
      <c r="C148" s="80">
        <v>19900</v>
      </c>
      <c r="D148" s="80">
        <v>19900</v>
      </c>
      <c r="E148" s="80">
        <f t="shared" ref="E148" si="33">SUM(E149:E151)</f>
        <v>19900</v>
      </c>
      <c r="F148" s="140">
        <f t="shared" si="25"/>
        <v>33.505372477037035</v>
      </c>
      <c r="G148" s="140">
        <f t="shared" si="26"/>
        <v>100</v>
      </c>
    </row>
    <row r="149" spans="1:7" x14ac:dyDescent="0.25">
      <c r="A149" s="166" t="s">
        <v>96</v>
      </c>
      <c r="B149" s="140">
        <v>51761.9</v>
      </c>
      <c r="C149" s="140"/>
      <c r="D149" s="140"/>
      <c r="E149" s="140">
        <v>17600</v>
      </c>
      <c r="F149" s="140"/>
      <c r="G149" s="140"/>
    </row>
    <row r="150" spans="1:7" x14ac:dyDescent="0.25">
      <c r="A150" s="166" t="s">
        <v>100</v>
      </c>
      <c r="B150" s="168">
        <v>597.25</v>
      </c>
      <c r="C150" s="167"/>
      <c r="D150" s="167"/>
      <c r="E150" s="167"/>
      <c r="F150" s="140"/>
      <c r="G150" s="140"/>
    </row>
    <row r="151" spans="1:7" x14ac:dyDescent="0.25">
      <c r="A151" s="166" t="s">
        <v>102</v>
      </c>
      <c r="B151" s="140">
        <v>7034.31</v>
      </c>
      <c r="C151" s="140"/>
      <c r="D151" s="140"/>
      <c r="E151" s="140">
        <v>2300</v>
      </c>
      <c r="F151" s="140"/>
      <c r="G151" s="140"/>
    </row>
    <row r="152" spans="1:7" x14ac:dyDescent="0.25">
      <c r="A152" s="165" t="s">
        <v>175</v>
      </c>
      <c r="B152" s="169">
        <f>SUM(B153)</f>
        <v>331.81</v>
      </c>
      <c r="C152" s="169">
        <f t="shared" ref="C152:E152" si="34">SUM(C153)</f>
        <v>0</v>
      </c>
      <c r="D152" s="169">
        <f t="shared" si="34"/>
        <v>0</v>
      </c>
      <c r="E152" s="169">
        <f t="shared" si="34"/>
        <v>0</v>
      </c>
      <c r="F152" s="140">
        <f t="shared" si="25"/>
        <v>0</v>
      </c>
      <c r="G152" s="140" t="e">
        <f t="shared" si="26"/>
        <v>#DIV/0!</v>
      </c>
    </row>
    <row r="153" spans="1:7" x14ac:dyDescent="0.25">
      <c r="A153" s="166" t="s">
        <v>106</v>
      </c>
      <c r="B153" s="168">
        <v>331.81</v>
      </c>
      <c r="C153" s="167"/>
      <c r="D153" s="167"/>
      <c r="E153" s="167"/>
      <c r="F153" s="140"/>
      <c r="G153" s="140"/>
    </row>
    <row r="154" spans="1:7" x14ac:dyDescent="0.25">
      <c r="A154" s="5" t="s">
        <v>17</v>
      </c>
      <c r="B154" s="80">
        <f>B155</f>
        <v>18203.79</v>
      </c>
      <c r="C154" s="80">
        <f t="shared" ref="C154:E154" si="35">C155</f>
        <v>35810</v>
      </c>
      <c r="D154" s="80">
        <f t="shared" si="35"/>
        <v>35810</v>
      </c>
      <c r="E154" s="80">
        <f t="shared" si="35"/>
        <v>7987.7199999999993</v>
      </c>
      <c r="F154" s="140">
        <f t="shared" si="25"/>
        <v>43.87943389810583</v>
      </c>
      <c r="G154" s="140">
        <f t="shared" si="26"/>
        <v>22.305836358559059</v>
      </c>
    </row>
    <row r="155" spans="1:7" x14ac:dyDescent="0.25">
      <c r="A155" s="5" t="s">
        <v>2</v>
      </c>
      <c r="B155" s="80">
        <f>B156+B160</f>
        <v>18203.79</v>
      </c>
      <c r="C155" s="80">
        <f t="shared" ref="C155:E155" si="36">C156+C160</f>
        <v>35810</v>
      </c>
      <c r="D155" s="80">
        <f t="shared" si="36"/>
        <v>35810</v>
      </c>
      <c r="E155" s="80">
        <f t="shared" si="36"/>
        <v>7987.7199999999993</v>
      </c>
      <c r="F155" s="140">
        <f t="shared" si="25"/>
        <v>43.87943389810583</v>
      </c>
      <c r="G155" s="140">
        <f t="shared" si="26"/>
        <v>22.305836358559059</v>
      </c>
    </row>
    <row r="156" spans="1:7" x14ac:dyDescent="0.25">
      <c r="A156" s="165" t="s">
        <v>174</v>
      </c>
      <c r="B156" s="80">
        <f>SUM(B157:B159)</f>
        <v>15207.73</v>
      </c>
      <c r="C156" s="80">
        <v>27040</v>
      </c>
      <c r="D156" s="80">
        <v>27040</v>
      </c>
      <c r="E156" s="80">
        <f t="shared" ref="E156" si="37">SUM(E157:E159)</f>
        <v>7048.99</v>
      </c>
      <c r="F156" s="140">
        <f t="shared" si="25"/>
        <v>46.351362103351391</v>
      </c>
      <c r="G156" s="140">
        <f t="shared" si="26"/>
        <v>26.068750000000001</v>
      </c>
    </row>
    <row r="157" spans="1:7" x14ac:dyDescent="0.25">
      <c r="A157" s="166" t="s">
        <v>96</v>
      </c>
      <c r="B157" s="140">
        <v>11104.55</v>
      </c>
      <c r="C157" s="140"/>
      <c r="D157" s="140"/>
      <c r="E157" s="140">
        <v>5274.66</v>
      </c>
      <c r="F157" s="140"/>
      <c r="G157" s="140"/>
    </row>
    <row r="158" spans="1:7" x14ac:dyDescent="0.25">
      <c r="A158" s="166" t="s">
        <v>100</v>
      </c>
      <c r="B158" s="168">
        <v>764.53</v>
      </c>
      <c r="C158" s="140"/>
      <c r="D158" s="140"/>
      <c r="E158" s="168">
        <v>300</v>
      </c>
      <c r="F158" s="140"/>
      <c r="G158" s="140"/>
    </row>
    <row r="159" spans="1:7" x14ac:dyDescent="0.25">
      <c r="A159" s="166" t="s">
        <v>102</v>
      </c>
      <c r="B159" s="140">
        <v>3338.65</v>
      </c>
      <c r="C159" s="140"/>
      <c r="D159" s="140"/>
      <c r="E159" s="140">
        <v>1474.33</v>
      </c>
      <c r="F159" s="140">
        <f t="shared" si="25"/>
        <v>44.159465652284602</v>
      </c>
      <c r="G159" s="140" t="e">
        <f t="shared" si="26"/>
        <v>#DIV/0!</v>
      </c>
    </row>
    <row r="160" spans="1:7" x14ac:dyDescent="0.25">
      <c r="A160" s="165" t="s">
        <v>175</v>
      </c>
      <c r="B160" s="80">
        <f>SUM(B161:B166)</f>
        <v>2996.0600000000004</v>
      </c>
      <c r="C160" s="80">
        <v>8770</v>
      </c>
      <c r="D160" s="80">
        <v>8770</v>
      </c>
      <c r="E160" s="80">
        <f t="shared" ref="E160" si="38">SUM(E161:E166)</f>
        <v>938.73</v>
      </c>
      <c r="F160" s="140">
        <f t="shared" si="25"/>
        <v>31.332149556417427</v>
      </c>
      <c r="G160" s="140">
        <f t="shared" si="26"/>
        <v>10.703876852907641</v>
      </c>
    </row>
    <row r="161" spans="1:7" x14ac:dyDescent="0.25">
      <c r="A161" s="166" t="s">
        <v>105</v>
      </c>
      <c r="B161" s="168">
        <v>341.89</v>
      </c>
      <c r="C161" s="140"/>
      <c r="D161" s="140"/>
      <c r="E161" s="167"/>
      <c r="F161" s="140"/>
      <c r="G161" s="140"/>
    </row>
    <row r="162" spans="1:7" x14ac:dyDescent="0.25">
      <c r="A162" s="166" t="s">
        <v>106</v>
      </c>
      <c r="B162" s="140">
        <v>1503.89</v>
      </c>
      <c r="C162" s="140"/>
      <c r="D162" s="140"/>
      <c r="E162" s="168">
        <v>153.28</v>
      </c>
      <c r="F162" s="140"/>
      <c r="G162" s="140"/>
    </row>
    <row r="163" spans="1:7" x14ac:dyDescent="0.25">
      <c r="A163" s="166" t="s">
        <v>107</v>
      </c>
      <c r="B163" s="140">
        <v>1083.92</v>
      </c>
      <c r="C163" s="140"/>
      <c r="D163" s="140"/>
      <c r="E163" s="168">
        <v>785.45</v>
      </c>
      <c r="F163" s="140"/>
      <c r="G163" s="140"/>
    </row>
    <row r="164" spans="1:7" x14ac:dyDescent="0.25">
      <c r="A164" s="166" t="s">
        <v>108</v>
      </c>
      <c r="B164" s="167"/>
      <c r="C164" s="168"/>
      <c r="D164" s="168"/>
      <c r="E164" s="167"/>
      <c r="F164" s="140"/>
      <c r="G164" s="140"/>
    </row>
    <row r="165" spans="1:7" x14ac:dyDescent="0.25">
      <c r="A165" s="166" t="s">
        <v>115</v>
      </c>
      <c r="B165" s="168">
        <v>66.36</v>
      </c>
      <c r="C165" s="168"/>
      <c r="D165" s="168"/>
      <c r="E165" s="167"/>
      <c r="F165" s="140"/>
      <c r="G165" s="140"/>
    </row>
    <row r="166" spans="1:7" x14ac:dyDescent="0.25">
      <c r="A166" s="166" t="s">
        <v>123</v>
      </c>
      <c r="B166" s="167"/>
      <c r="C166" s="140"/>
      <c r="D166" s="140"/>
      <c r="E166" s="167"/>
      <c r="F166" s="140"/>
      <c r="G166" s="140"/>
    </row>
    <row r="167" spans="1:7" x14ac:dyDescent="0.25">
      <c r="A167" s="163" t="s">
        <v>151</v>
      </c>
      <c r="B167" s="164">
        <f>B168+B181</f>
        <v>116767.1</v>
      </c>
      <c r="C167" s="164">
        <f t="shared" ref="C167:E167" si="39">C168+C181</f>
        <v>274828</v>
      </c>
      <c r="D167" s="164">
        <f t="shared" si="39"/>
        <v>274828</v>
      </c>
      <c r="E167" s="164">
        <f t="shared" si="39"/>
        <v>182555.33</v>
      </c>
      <c r="F167" s="140">
        <f t="shared" si="25"/>
        <v>156.34140952374423</v>
      </c>
      <c r="G167" s="140">
        <f t="shared" si="26"/>
        <v>66.425302370937459</v>
      </c>
    </row>
    <row r="168" spans="1:7" x14ac:dyDescent="0.25">
      <c r="A168" s="5" t="s">
        <v>17</v>
      </c>
      <c r="B168" s="80">
        <f>B169</f>
        <v>500</v>
      </c>
      <c r="C168" s="80">
        <f t="shared" ref="C168:E168" si="40">C169</f>
        <v>13130</v>
      </c>
      <c r="D168" s="80">
        <f t="shared" si="40"/>
        <v>13130</v>
      </c>
      <c r="E168" s="80">
        <f t="shared" si="40"/>
        <v>1291.96</v>
      </c>
      <c r="F168" s="140">
        <f t="shared" si="25"/>
        <v>258.392</v>
      </c>
      <c r="G168" s="140">
        <f t="shared" si="26"/>
        <v>9.8397562833206393</v>
      </c>
    </row>
    <row r="169" spans="1:7" x14ac:dyDescent="0.25">
      <c r="A169" s="5" t="s">
        <v>2</v>
      </c>
      <c r="B169" s="80">
        <f>B170+B174</f>
        <v>500</v>
      </c>
      <c r="C169" s="80">
        <f t="shared" ref="C169:E169" si="41">C170+C174</f>
        <v>13130</v>
      </c>
      <c r="D169" s="80">
        <f t="shared" si="41"/>
        <v>13130</v>
      </c>
      <c r="E169" s="80">
        <f t="shared" si="41"/>
        <v>1291.96</v>
      </c>
      <c r="F169" s="140">
        <f t="shared" si="25"/>
        <v>258.392</v>
      </c>
      <c r="G169" s="140">
        <f t="shared" si="26"/>
        <v>9.8397562833206393</v>
      </c>
    </row>
    <row r="170" spans="1:7" x14ac:dyDescent="0.25">
      <c r="A170" s="165" t="s">
        <v>174</v>
      </c>
      <c r="B170" s="80">
        <f>SUM(B171:B173)</f>
        <v>500</v>
      </c>
      <c r="C170" s="80">
        <v>6080</v>
      </c>
      <c r="D170" s="80">
        <v>6080</v>
      </c>
      <c r="E170" s="80">
        <f t="shared" ref="E170" si="42">SUM(E171:E173)</f>
        <v>200</v>
      </c>
      <c r="F170" s="140">
        <f t="shared" si="25"/>
        <v>40</v>
      </c>
      <c r="G170" s="140">
        <f t="shared" si="26"/>
        <v>3.2894736842105261</v>
      </c>
    </row>
    <row r="171" spans="1:7" x14ac:dyDescent="0.25">
      <c r="A171" s="166" t="s">
        <v>96</v>
      </c>
      <c r="B171" s="167"/>
      <c r="C171" s="140"/>
      <c r="D171" s="140"/>
      <c r="E171" s="167"/>
      <c r="F171" s="140"/>
      <c r="G171" s="140"/>
    </row>
    <row r="172" spans="1:7" x14ac:dyDescent="0.25">
      <c r="A172" s="166" t="s">
        <v>100</v>
      </c>
      <c r="B172" s="140">
        <v>500</v>
      </c>
      <c r="C172" s="140"/>
      <c r="D172" s="140"/>
      <c r="E172" s="140">
        <v>200</v>
      </c>
      <c r="F172" s="140"/>
      <c r="G172" s="140"/>
    </row>
    <row r="173" spans="1:7" x14ac:dyDescent="0.25">
      <c r="A173" s="166" t="s">
        <v>102</v>
      </c>
      <c r="B173" s="167"/>
      <c r="C173" s="140"/>
      <c r="D173" s="140"/>
      <c r="E173" s="167"/>
      <c r="F173" s="140"/>
      <c r="G173" s="140"/>
    </row>
    <row r="174" spans="1:7" x14ac:dyDescent="0.25">
      <c r="A174" s="165" t="s">
        <v>175</v>
      </c>
      <c r="B174" s="80">
        <f>SUM(B175:B180)</f>
        <v>0</v>
      </c>
      <c r="C174" s="80">
        <v>7050</v>
      </c>
      <c r="D174" s="80">
        <v>7050</v>
      </c>
      <c r="E174" s="80">
        <f t="shared" ref="E174" si="43">SUM(E175:E180)</f>
        <v>1091.96</v>
      </c>
      <c r="F174" s="140" t="e">
        <f t="shared" si="25"/>
        <v>#DIV/0!</v>
      </c>
      <c r="G174" s="140">
        <f t="shared" si="26"/>
        <v>15.488794326241134</v>
      </c>
    </row>
    <row r="175" spans="1:7" x14ac:dyDescent="0.25">
      <c r="A175" s="166" t="s">
        <v>105</v>
      </c>
      <c r="B175" s="167"/>
      <c r="C175" s="140"/>
      <c r="D175" s="140"/>
      <c r="E175" s="167"/>
      <c r="F175" s="140"/>
      <c r="G175" s="140"/>
    </row>
    <row r="176" spans="1:7" x14ac:dyDescent="0.25">
      <c r="A176" s="166" t="s">
        <v>106</v>
      </c>
      <c r="B176" s="167"/>
      <c r="C176" s="168"/>
      <c r="D176" s="168"/>
      <c r="E176" s="167"/>
      <c r="F176" s="140"/>
      <c r="G176" s="140"/>
    </row>
    <row r="177" spans="1:7" x14ac:dyDescent="0.25">
      <c r="A177" s="166" t="s">
        <v>107</v>
      </c>
      <c r="B177" s="167"/>
      <c r="C177" s="168"/>
      <c r="D177" s="168"/>
      <c r="E177" s="147">
        <v>425</v>
      </c>
      <c r="F177" s="140"/>
      <c r="G177" s="140"/>
    </row>
    <row r="178" spans="1:7" x14ac:dyDescent="0.25">
      <c r="A178" s="166" t="s">
        <v>108</v>
      </c>
      <c r="B178" s="167"/>
      <c r="C178" s="168"/>
      <c r="D178" s="168"/>
      <c r="E178" s="167"/>
      <c r="F178" s="140"/>
      <c r="G178" s="140"/>
    </row>
    <row r="179" spans="1:7" x14ac:dyDescent="0.25">
      <c r="A179" s="166" t="s">
        <v>119</v>
      </c>
      <c r="B179" s="167"/>
      <c r="C179" s="168"/>
      <c r="D179" s="168"/>
      <c r="E179" s="167"/>
      <c r="F179" s="140"/>
      <c r="G179" s="140"/>
    </row>
    <row r="180" spans="1:7" x14ac:dyDescent="0.25">
      <c r="A180" s="166" t="s">
        <v>123</v>
      </c>
      <c r="B180" s="167"/>
      <c r="C180" s="140"/>
      <c r="D180" s="140"/>
      <c r="E180" s="168">
        <v>666.96</v>
      </c>
      <c r="F180" s="140"/>
      <c r="G180" s="140"/>
    </row>
    <row r="181" spans="1:7" x14ac:dyDescent="0.25">
      <c r="A181" s="5" t="s">
        <v>21</v>
      </c>
      <c r="B181" s="80">
        <v>116267.1</v>
      </c>
      <c r="C181" s="80">
        <v>261698</v>
      </c>
      <c r="D181" s="80">
        <v>261698</v>
      </c>
      <c r="E181" s="80">
        <v>181263.37</v>
      </c>
      <c r="F181" s="140">
        <f t="shared" si="25"/>
        <v>155.90254680816841</v>
      </c>
      <c r="G181" s="140">
        <f t="shared" si="26"/>
        <v>69.264331404901839</v>
      </c>
    </row>
    <row r="182" spans="1:7" ht="15" customHeight="1" x14ac:dyDescent="0.25">
      <c r="A182" s="5" t="s">
        <v>7</v>
      </c>
      <c r="B182" s="80">
        <v>116267.1</v>
      </c>
      <c r="C182" s="80">
        <v>261698</v>
      </c>
      <c r="D182" s="80">
        <v>261698</v>
      </c>
      <c r="E182" s="80">
        <v>181263.37</v>
      </c>
      <c r="F182" s="140">
        <f t="shared" si="25"/>
        <v>155.90254680816841</v>
      </c>
      <c r="G182" s="140">
        <f t="shared" si="26"/>
        <v>69.264331404901839</v>
      </c>
    </row>
    <row r="183" spans="1:7" x14ac:dyDescent="0.25">
      <c r="A183" s="165" t="s">
        <v>174</v>
      </c>
      <c r="B183" s="80">
        <v>103916.07</v>
      </c>
      <c r="C183" s="80">
        <v>221403</v>
      </c>
      <c r="D183" s="80">
        <v>221403</v>
      </c>
      <c r="E183" s="80">
        <v>167095.76999999999</v>
      </c>
      <c r="F183" s="140">
        <f t="shared" si="25"/>
        <v>160.79877732096679</v>
      </c>
      <c r="G183" s="140">
        <f t="shared" si="26"/>
        <v>75.47132152680858</v>
      </c>
    </row>
    <row r="184" spans="1:7" x14ac:dyDescent="0.25">
      <c r="A184" s="166" t="s">
        <v>96</v>
      </c>
      <c r="B184" s="140">
        <v>88879.08</v>
      </c>
      <c r="C184" s="140"/>
      <c r="D184" s="140"/>
      <c r="E184" s="140">
        <v>147940.22</v>
      </c>
      <c r="F184" s="140"/>
      <c r="G184" s="140"/>
    </row>
    <row r="185" spans="1:7" x14ac:dyDescent="0.25">
      <c r="A185" s="166" t="s">
        <v>100</v>
      </c>
      <c r="B185" s="140">
        <v>1725.4</v>
      </c>
      <c r="C185" s="140"/>
      <c r="D185" s="140"/>
      <c r="E185" s="140">
        <v>3300</v>
      </c>
      <c r="F185" s="140"/>
      <c r="G185" s="140"/>
    </row>
    <row r="186" spans="1:7" x14ac:dyDescent="0.25">
      <c r="A186" s="166" t="s">
        <v>102</v>
      </c>
      <c r="B186" s="140">
        <v>13311.59</v>
      </c>
      <c r="C186" s="140"/>
      <c r="D186" s="140"/>
      <c r="E186" s="140">
        <v>15855.55</v>
      </c>
      <c r="F186" s="140"/>
      <c r="G186" s="140"/>
    </row>
    <row r="187" spans="1:7" x14ac:dyDescent="0.25">
      <c r="A187" s="165" t="s">
        <v>175</v>
      </c>
      <c r="B187" s="80">
        <v>12351.03</v>
      </c>
      <c r="C187" s="80">
        <v>40295</v>
      </c>
      <c r="D187" s="80">
        <v>40295</v>
      </c>
      <c r="E187" s="80">
        <v>14167.6</v>
      </c>
      <c r="F187" s="140">
        <f t="shared" si="25"/>
        <v>114.70784217996393</v>
      </c>
      <c r="G187" s="140">
        <f t="shared" si="26"/>
        <v>35.159697232907313</v>
      </c>
    </row>
    <row r="188" spans="1:7" x14ac:dyDescent="0.25">
      <c r="A188" s="166" t="s">
        <v>105</v>
      </c>
      <c r="B188" s="168">
        <v>789.17</v>
      </c>
      <c r="C188" s="140"/>
      <c r="D188" s="140"/>
      <c r="E188" s="168">
        <v>260.67</v>
      </c>
      <c r="F188" s="140"/>
      <c r="G188" s="140"/>
    </row>
    <row r="189" spans="1:7" x14ac:dyDescent="0.25">
      <c r="A189" s="166" t="s">
        <v>106</v>
      </c>
      <c r="B189" s="140">
        <v>2760.33</v>
      </c>
      <c r="C189" s="140"/>
      <c r="D189" s="140"/>
      <c r="E189" s="140">
        <v>2846.8</v>
      </c>
      <c r="F189" s="140"/>
      <c r="G189" s="140"/>
    </row>
    <row r="190" spans="1:7" x14ac:dyDescent="0.25">
      <c r="A190" s="166" t="s">
        <v>107</v>
      </c>
      <c r="B190" s="140">
        <v>1603.31</v>
      </c>
      <c r="C190" s="140"/>
      <c r="D190" s="140"/>
      <c r="E190" s="140">
        <v>5126.17</v>
      </c>
      <c r="F190" s="140"/>
      <c r="G190" s="140"/>
    </row>
    <row r="191" spans="1:7" x14ac:dyDescent="0.25">
      <c r="A191" s="166" t="s">
        <v>110</v>
      </c>
      <c r="B191" s="168">
        <v>663.61</v>
      </c>
      <c r="C191" s="168"/>
      <c r="D191" s="168"/>
      <c r="E191" s="168">
        <v>555.44000000000005</v>
      </c>
      <c r="F191" s="140"/>
      <c r="G191" s="140"/>
    </row>
    <row r="192" spans="1:7" x14ac:dyDescent="0.25">
      <c r="A192" s="166" t="s">
        <v>112</v>
      </c>
      <c r="B192" s="168">
        <v>363.37</v>
      </c>
      <c r="C192" s="168"/>
      <c r="D192" s="168"/>
      <c r="E192" s="147">
        <v>495</v>
      </c>
      <c r="F192" s="140"/>
      <c r="G192" s="140"/>
    </row>
    <row r="193" spans="1:7" x14ac:dyDescent="0.25">
      <c r="A193" s="166" t="s">
        <v>117</v>
      </c>
      <c r="B193" s="168">
        <v>377.19</v>
      </c>
      <c r="C193" s="168"/>
      <c r="D193" s="168"/>
      <c r="E193" s="168">
        <v>353.25</v>
      </c>
      <c r="F193" s="140"/>
      <c r="G193" s="140"/>
    </row>
    <row r="194" spans="1:7" x14ac:dyDescent="0.25">
      <c r="A194" s="166" t="s">
        <v>119</v>
      </c>
      <c r="B194" s="168">
        <v>333.47</v>
      </c>
      <c r="C194" s="140"/>
      <c r="D194" s="140"/>
      <c r="E194" s="168">
        <v>262.5</v>
      </c>
      <c r="F194" s="140"/>
      <c r="G194" s="140"/>
    </row>
    <row r="195" spans="1:7" x14ac:dyDescent="0.25">
      <c r="A195" s="166" t="s">
        <v>123</v>
      </c>
      <c r="B195" s="140">
        <v>5460.58</v>
      </c>
      <c r="C195" s="140"/>
      <c r="D195" s="140"/>
      <c r="E195" s="140">
        <v>4267.7700000000004</v>
      </c>
      <c r="F195" s="140"/>
      <c r="G195" s="140"/>
    </row>
    <row r="196" spans="1:7" ht="24.75" customHeight="1" x14ac:dyDescent="0.25">
      <c r="A196" s="163" t="s">
        <v>164</v>
      </c>
      <c r="B196" s="164">
        <f>B197+B201</f>
        <v>0</v>
      </c>
      <c r="C196" s="164">
        <f t="shared" ref="C196:E196" si="44">C197+C201</f>
        <v>9250</v>
      </c>
      <c r="D196" s="164">
        <f t="shared" si="44"/>
        <v>9250</v>
      </c>
      <c r="E196" s="164">
        <f t="shared" si="44"/>
        <v>7046.43</v>
      </c>
      <c r="F196" s="140" t="e">
        <f t="shared" ref="F196:F255" si="45">E196/B196*100</f>
        <v>#DIV/0!</v>
      </c>
      <c r="G196" s="140">
        <f t="shared" ref="G196:G255" si="46">E196/D196*100</f>
        <v>76.177621621621626</v>
      </c>
    </row>
    <row r="197" spans="1:7" x14ac:dyDescent="0.25">
      <c r="A197" s="5" t="s">
        <v>16</v>
      </c>
      <c r="B197" s="80">
        <f>B198</f>
        <v>0</v>
      </c>
      <c r="C197" s="80">
        <f t="shared" ref="C197:E199" si="47">C198</f>
        <v>5250</v>
      </c>
      <c r="D197" s="80">
        <f t="shared" si="47"/>
        <v>5250</v>
      </c>
      <c r="E197" s="80">
        <f t="shared" si="47"/>
        <v>5250</v>
      </c>
      <c r="F197" s="140" t="e">
        <f t="shared" si="45"/>
        <v>#DIV/0!</v>
      </c>
      <c r="G197" s="140">
        <f t="shared" si="46"/>
        <v>100</v>
      </c>
    </row>
    <row r="198" spans="1:7" ht="14.4" customHeight="1" x14ac:dyDescent="0.25">
      <c r="A198" s="5" t="s">
        <v>237</v>
      </c>
      <c r="B198" s="80">
        <f>B199</f>
        <v>0</v>
      </c>
      <c r="C198" s="80">
        <f t="shared" si="47"/>
        <v>5250</v>
      </c>
      <c r="D198" s="80">
        <f t="shared" si="47"/>
        <v>5250</v>
      </c>
      <c r="E198" s="80">
        <f t="shared" si="47"/>
        <v>5250</v>
      </c>
      <c r="F198" s="140" t="e">
        <f t="shared" si="45"/>
        <v>#DIV/0!</v>
      </c>
      <c r="G198" s="140">
        <f t="shared" si="46"/>
        <v>100</v>
      </c>
    </row>
    <row r="199" spans="1:7" x14ac:dyDescent="0.25">
      <c r="A199" s="165" t="s">
        <v>175</v>
      </c>
      <c r="B199" s="80">
        <f>B200</f>
        <v>0</v>
      </c>
      <c r="C199" s="80">
        <v>5250</v>
      </c>
      <c r="D199" s="80">
        <v>5250</v>
      </c>
      <c r="E199" s="80">
        <f t="shared" si="47"/>
        <v>5250</v>
      </c>
      <c r="F199" s="140" t="e">
        <f t="shared" si="45"/>
        <v>#DIV/0!</v>
      </c>
      <c r="G199" s="140">
        <f t="shared" si="46"/>
        <v>100</v>
      </c>
    </row>
    <row r="200" spans="1:7" x14ac:dyDescent="0.25">
      <c r="A200" s="166" t="s">
        <v>121</v>
      </c>
      <c r="B200" s="167"/>
      <c r="C200" s="140"/>
      <c r="D200" s="140"/>
      <c r="E200" s="140">
        <v>5250</v>
      </c>
      <c r="F200" s="140"/>
      <c r="G200" s="140"/>
    </row>
    <row r="201" spans="1:7" x14ac:dyDescent="0.25">
      <c r="A201" s="5" t="s">
        <v>20</v>
      </c>
      <c r="B201" s="80">
        <f>B202</f>
        <v>0</v>
      </c>
      <c r="C201" s="80">
        <f t="shared" ref="C201:E202" si="48">C202</f>
        <v>4000</v>
      </c>
      <c r="D201" s="80">
        <f t="shared" si="48"/>
        <v>4000</v>
      </c>
      <c r="E201" s="80">
        <f t="shared" si="48"/>
        <v>1796.43</v>
      </c>
      <c r="F201" s="140" t="e">
        <f t="shared" si="45"/>
        <v>#DIV/0!</v>
      </c>
      <c r="G201" s="140">
        <f t="shared" si="46"/>
        <v>44.91075</v>
      </c>
    </row>
    <row r="202" spans="1:7" x14ac:dyDescent="0.25">
      <c r="A202" s="5" t="s">
        <v>5</v>
      </c>
      <c r="B202" s="80">
        <f>B203</f>
        <v>0</v>
      </c>
      <c r="C202" s="80">
        <f t="shared" si="48"/>
        <v>4000</v>
      </c>
      <c r="D202" s="80">
        <f t="shared" si="48"/>
        <v>4000</v>
      </c>
      <c r="E202" s="80">
        <f t="shared" si="48"/>
        <v>1796.43</v>
      </c>
      <c r="F202" s="140" t="e">
        <f t="shared" si="45"/>
        <v>#DIV/0!</v>
      </c>
      <c r="G202" s="140">
        <f t="shared" si="46"/>
        <v>44.91075</v>
      </c>
    </row>
    <row r="203" spans="1:7" x14ac:dyDescent="0.25">
      <c r="A203" s="165" t="s">
        <v>175</v>
      </c>
      <c r="B203" s="80">
        <f>SUM(B204)</f>
        <v>0</v>
      </c>
      <c r="C203" s="80">
        <v>4000</v>
      </c>
      <c r="D203" s="80">
        <v>4000</v>
      </c>
      <c r="E203" s="80">
        <f t="shared" ref="E203" si="49">SUM(E204)</f>
        <v>1796.43</v>
      </c>
      <c r="F203" s="140" t="e">
        <f t="shared" si="45"/>
        <v>#DIV/0!</v>
      </c>
      <c r="G203" s="140">
        <f t="shared" si="46"/>
        <v>44.91075</v>
      </c>
    </row>
    <row r="204" spans="1:7" x14ac:dyDescent="0.25">
      <c r="A204" s="166" t="s">
        <v>121</v>
      </c>
      <c r="B204" s="167"/>
      <c r="C204" s="140"/>
      <c r="D204" s="140"/>
      <c r="E204" s="140">
        <v>1796.43</v>
      </c>
      <c r="F204" s="140"/>
      <c r="G204" s="140"/>
    </row>
    <row r="205" spans="1:7" ht="24.75" customHeight="1" x14ac:dyDescent="0.25">
      <c r="A205" s="163" t="s">
        <v>152</v>
      </c>
      <c r="B205" s="164">
        <f>B206+B213+B224+B232+B238</f>
        <v>123940</v>
      </c>
      <c r="C205" s="164">
        <f t="shared" ref="C205:E205" si="50">C206+C213+C224+C232+C238</f>
        <v>166722</v>
      </c>
      <c r="D205" s="164">
        <f t="shared" si="50"/>
        <v>166722</v>
      </c>
      <c r="E205" s="164">
        <f t="shared" si="50"/>
        <v>136203.71</v>
      </c>
      <c r="F205" s="140">
        <f t="shared" si="45"/>
        <v>109.89487655317087</v>
      </c>
      <c r="G205" s="140">
        <f t="shared" si="46"/>
        <v>81.695103225729042</v>
      </c>
    </row>
    <row r="206" spans="1:7" x14ac:dyDescent="0.25">
      <c r="A206" s="5" t="s">
        <v>149</v>
      </c>
      <c r="B206" s="80">
        <f>B207+B210</f>
        <v>13272.279999999999</v>
      </c>
      <c r="C206" s="80">
        <f t="shared" ref="C206:E206" si="51">C207+C210</f>
        <v>13272</v>
      </c>
      <c r="D206" s="80">
        <f t="shared" si="51"/>
        <v>13272</v>
      </c>
      <c r="E206" s="80">
        <f t="shared" si="51"/>
        <v>13272</v>
      </c>
      <c r="F206" s="140">
        <f t="shared" si="45"/>
        <v>99.99789033986626</v>
      </c>
      <c r="G206" s="140">
        <f t="shared" si="46"/>
        <v>100</v>
      </c>
    </row>
    <row r="207" spans="1:7" x14ac:dyDescent="0.25">
      <c r="A207" s="165" t="s">
        <v>174</v>
      </c>
      <c r="B207" s="80">
        <f>SUM(B208:B209)</f>
        <v>9290.59</v>
      </c>
      <c r="C207" s="80">
        <v>1972</v>
      </c>
      <c r="D207" s="80">
        <v>1972</v>
      </c>
      <c r="E207" s="80">
        <f t="shared" ref="E207" si="52">SUM(E208:E209)</f>
        <v>1972</v>
      </c>
      <c r="F207" s="140">
        <f t="shared" si="45"/>
        <v>21.225777910767775</v>
      </c>
      <c r="G207" s="140">
        <f t="shared" si="46"/>
        <v>100</v>
      </c>
    </row>
    <row r="208" spans="1:7" x14ac:dyDescent="0.25">
      <c r="A208" s="166" t="s">
        <v>96</v>
      </c>
      <c r="B208" s="140">
        <v>7299.75</v>
      </c>
      <c r="C208" s="167"/>
      <c r="D208" s="167"/>
      <c r="E208" s="167"/>
      <c r="F208" s="140"/>
      <c r="G208" s="140"/>
    </row>
    <row r="209" spans="1:7" x14ac:dyDescent="0.25">
      <c r="A209" s="166" t="s">
        <v>102</v>
      </c>
      <c r="B209" s="140">
        <v>1990.84</v>
      </c>
      <c r="C209" s="140"/>
      <c r="D209" s="140"/>
      <c r="E209" s="140">
        <v>1972</v>
      </c>
      <c r="F209" s="140"/>
      <c r="G209" s="140"/>
    </row>
    <row r="210" spans="1:7" x14ac:dyDescent="0.25">
      <c r="A210" s="165" t="s">
        <v>175</v>
      </c>
      <c r="B210" s="80">
        <f>SUM(B211:B212)</f>
        <v>3981.6899999999996</v>
      </c>
      <c r="C210" s="80">
        <v>11300</v>
      </c>
      <c r="D210" s="80">
        <v>11300</v>
      </c>
      <c r="E210" s="80">
        <f t="shared" ref="E210" si="53">SUM(E211:E212)</f>
        <v>11300</v>
      </c>
      <c r="F210" s="140">
        <f t="shared" si="45"/>
        <v>283.79909033601314</v>
      </c>
      <c r="G210" s="140">
        <f t="shared" si="46"/>
        <v>100</v>
      </c>
    </row>
    <row r="211" spans="1:7" x14ac:dyDescent="0.25">
      <c r="A211" s="166" t="s">
        <v>111</v>
      </c>
      <c r="B211" s="140">
        <v>1990.85</v>
      </c>
      <c r="C211" s="140"/>
      <c r="D211" s="140"/>
      <c r="E211" s="140">
        <v>2000</v>
      </c>
      <c r="F211" s="140"/>
      <c r="G211" s="140"/>
    </row>
    <row r="212" spans="1:7" x14ac:dyDescent="0.25">
      <c r="A212" s="166" t="s">
        <v>112</v>
      </c>
      <c r="B212" s="140">
        <v>1990.84</v>
      </c>
      <c r="C212" s="140"/>
      <c r="D212" s="140"/>
      <c r="E212" s="140">
        <v>9300</v>
      </c>
      <c r="F212" s="140"/>
      <c r="G212" s="140"/>
    </row>
    <row r="213" spans="1:7" x14ac:dyDescent="0.25">
      <c r="A213" s="5" t="s">
        <v>17</v>
      </c>
      <c r="B213" s="80">
        <f>B214</f>
        <v>24921.21</v>
      </c>
      <c r="C213" s="80">
        <f t="shared" ref="C213:E213" si="54">C214</f>
        <v>23540</v>
      </c>
      <c r="D213" s="80">
        <f t="shared" si="54"/>
        <v>23540</v>
      </c>
      <c r="E213" s="80">
        <f t="shared" si="54"/>
        <v>33212.71</v>
      </c>
      <c r="F213" s="140">
        <f t="shared" si="45"/>
        <v>133.27085643112835</v>
      </c>
      <c r="G213" s="140">
        <f t="shared" si="46"/>
        <v>141.09052676295667</v>
      </c>
    </row>
    <row r="214" spans="1:7" x14ac:dyDescent="0.25">
      <c r="A214" s="5" t="s">
        <v>2</v>
      </c>
      <c r="B214" s="80">
        <f>B215+B219</f>
        <v>24921.21</v>
      </c>
      <c r="C214" s="80">
        <f t="shared" ref="C214:E214" si="55">C215+C219</f>
        <v>23540</v>
      </c>
      <c r="D214" s="80">
        <f t="shared" si="55"/>
        <v>23540</v>
      </c>
      <c r="E214" s="80">
        <f t="shared" si="55"/>
        <v>33212.71</v>
      </c>
      <c r="F214" s="140">
        <f t="shared" si="45"/>
        <v>133.27085643112835</v>
      </c>
      <c r="G214" s="140">
        <f t="shared" si="46"/>
        <v>141.09052676295667</v>
      </c>
    </row>
    <row r="215" spans="1:7" x14ac:dyDescent="0.25">
      <c r="A215" s="165" t="s">
        <v>174</v>
      </c>
      <c r="B215" s="80">
        <f>SUM(B216:B218)</f>
        <v>12757.86</v>
      </c>
      <c r="C215" s="80">
        <v>14020</v>
      </c>
      <c r="D215" s="80">
        <v>14020</v>
      </c>
      <c r="E215" s="80">
        <f t="shared" ref="E215" si="56">SUM(E216:E218)</f>
        <v>22356.86</v>
      </c>
      <c r="F215" s="140">
        <f t="shared" si="45"/>
        <v>175.23989132973711</v>
      </c>
      <c r="G215" s="140">
        <f t="shared" si="46"/>
        <v>159.46405135520683</v>
      </c>
    </row>
    <row r="216" spans="1:7" x14ac:dyDescent="0.25">
      <c r="A216" s="166" t="s">
        <v>96</v>
      </c>
      <c r="B216" s="140">
        <v>6014.36</v>
      </c>
      <c r="C216" s="140"/>
      <c r="D216" s="140"/>
      <c r="E216" s="140">
        <v>7649.7</v>
      </c>
      <c r="F216" s="140"/>
      <c r="G216" s="140"/>
    </row>
    <row r="217" spans="1:7" x14ac:dyDescent="0.25">
      <c r="A217" s="166" t="s">
        <v>97</v>
      </c>
      <c r="B217" s="140">
        <v>1128.1400000000001</v>
      </c>
      <c r="C217" s="140"/>
      <c r="D217" s="140"/>
      <c r="E217" s="140">
        <v>12357.62</v>
      </c>
      <c r="F217" s="140"/>
      <c r="G217" s="140"/>
    </row>
    <row r="218" spans="1:7" x14ac:dyDescent="0.25">
      <c r="A218" s="166" t="s">
        <v>102</v>
      </c>
      <c r="B218" s="140">
        <v>5615.36</v>
      </c>
      <c r="C218" s="140"/>
      <c r="D218" s="140"/>
      <c r="E218" s="140">
        <v>2349.54</v>
      </c>
      <c r="F218" s="140"/>
      <c r="G218" s="140"/>
    </row>
    <row r="219" spans="1:7" x14ac:dyDescent="0.25">
      <c r="A219" s="165" t="s">
        <v>175</v>
      </c>
      <c r="B219" s="80">
        <f>SUM(B220:B223)</f>
        <v>12163.35</v>
      </c>
      <c r="C219" s="80">
        <v>9520</v>
      </c>
      <c r="D219" s="80">
        <v>9520</v>
      </c>
      <c r="E219" s="80">
        <f t="shared" ref="E219" si="57">SUM(E220:E223)</f>
        <v>10855.849999999999</v>
      </c>
      <c r="F219" s="140">
        <f t="shared" si="45"/>
        <v>89.250494312833212</v>
      </c>
      <c r="G219" s="140">
        <f t="shared" si="46"/>
        <v>114.03203781512603</v>
      </c>
    </row>
    <row r="220" spans="1:7" x14ac:dyDescent="0.25">
      <c r="A220" s="166" t="s">
        <v>106</v>
      </c>
      <c r="B220" s="167"/>
      <c r="C220" s="168"/>
      <c r="D220" s="168"/>
      <c r="E220" s="167"/>
      <c r="F220" s="140"/>
      <c r="G220" s="140"/>
    </row>
    <row r="221" spans="1:7" x14ac:dyDescent="0.25">
      <c r="A221" s="166" t="s">
        <v>111</v>
      </c>
      <c r="B221" s="140">
        <v>1663.01</v>
      </c>
      <c r="C221" s="140"/>
      <c r="D221" s="140"/>
      <c r="E221" s="140">
        <v>9739.5499999999993</v>
      </c>
      <c r="F221" s="140"/>
      <c r="G221" s="140"/>
    </row>
    <row r="222" spans="1:7" x14ac:dyDescent="0.25">
      <c r="A222" s="166" t="s">
        <v>112</v>
      </c>
      <c r="B222" s="140">
        <v>10102.17</v>
      </c>
      <c r="C222" s="140"/>
      <c r="D222" s="140"/>
      <c r="E222" s="140">
        <v>1116.3</v>
      </c>
      <c r="F222" s="140"/>
      <c r="G222" s="140"/>
    </row>
    <row r="223" spans="1:7" x14ac:dyDescent="0.25">
      <c r="A223" s="166" t="s">
        <v>121</v>
      </c>
      <c r="B223" s="168">
        <v>398.17</v>
      </c>
      <c r="C223" s="140"/>
      <c r="D223" s="140"/>
      <c r="E223" s="167"/>
      <c r="F223" s="140"/>
      <c r="G223" s="140"/>
    </row>
    <row r="224" spans="1:7" x14ac:dyDescent="0.25">
      <c r="A224" s="5" t="s">
        <v>18</v>
      </c>
      <c r="B224" s="80">
        <v>27968.69</v>
      </c>
      <c r="C224" s="80">
        <v>34510</v>
      </c>
      <c r="D224" s="80">
        <v>34510</v>
      </c>
      <c r="E224" s="79"/>
      <c r="F224" s="140">
        <f t="shared" si="45"/>
        <v>0</v>
      </c>
      <c r="G224" s="140">
        <f t="shared" si="46"/>
        <v>0</v>
      </c>
    </row>
    <row r="225" spans="1:7" x14ac:dyDescent="0.25">
      <c r="A225" s="5" t="s">
        <v>4</v>
      </c>
      <c r="B225" s="80">
        <v>27968.69</v>
      </c>
      <c r="C225" s="80">
        <v>34510</v>
      </c>
      <c r="D225" s="80">
        <v>34510</v>
      </c>
      <c r="E225" s="79"/>
      <c r="F225" s="140">
        <f t="shared" si="45"/>
        <v>0</v>
      </c>
      <c r="G225" s="140">
        <f t="shared" si="46"/>
        <v>0</v>
      </c>
    </row>
    <row r="226" spans="1:7" x14ac:dyDescent="0.25">
      <c r="A226" s="165" t="s">
        <v>174</v>
      </c>
      <c r="B226" s="80">
        <v>26376.01</v>
      </c>
      <c r="C226" s="80">
        <v>32510</v>
      </c>
      <c r="D226" s="80">
        <v>32510</v>
      </c>
      <c r="E226" s="79"/>
      <c r="F226" s="140">
        <f t="shared" si="45"/>
        <v>0</v>
      </c>
      <c r="G226" s="140">
        <f t="shared" si="46"/>
        <v>0</v>
      </c>
    </row>
    <row r="227" spans="1:7" x14ac:dyDescent="0.25">
      <c r="A227" s="166" t="s">
        <v>96</v>
      </c>
      <c r="B227" s="140">
        <v>23721.55</v>
      </c>
      <c r="C227" s="140"/>
      <c r="D227" s="140"/>
      <c r="E227" s="167"/>
      <c r="F227" s="140"/>
      <c r="G227" s="140"/>
    </row>
    <row r="228" spans="1:7" x14ac:dyDescent="0.25">
      <c r="A228" s="166" t="s">
        <v>97</v>
      </c>
      <c r="B228" s="167"/>
      <c r="C228" s="140"/>
      <c r="D228" s="140"/>
      <c r="E228" s="167"/>
      <c r="F228" s="140"/>
      <c r="G228" s="140"/>
    </row>
    <row r="229" spans="1:7" x14ac:dyDescent="0.25">
      <c r="A229" s="166" t="s">
        <v>102</v>
      </c>
      <c r="B229" s="140">
        <v>2654.46</v>
      </c>
      <c r="C229" s="140"/>
      <c r="D229" s="140"/>
      <c r="E229" s="167"/>
      <c r="F229" s="140"/>
      <c r="G229" s="140"/>
    </row>
    <row r="230" spans="1:7" x14ac:dyDescent="0.25">
      <c r="A230" s="165" t="s">
        <v>175</v>
      </c>
      <c r="B230" s="80">
        <v>1592.68</v>
      </c>
      <c r="C230" s="80">
        <v>2000</v>
      </c>
      <c r="D230" s="80">
        <v>2000</v>
      </c>
      <c r="E230" s="79"/>
      <c r="F230" s="140">
        <f t="shared" si="45"/>
        <v>0</v>
      </c>
      <c r="G230" s="140">
        <f t="shared" si="46"/>
        <v>0</v>
      </c>
    </row>
    <row r="231" spans="1:7" x14ac:dyDescent="0.25">
      <c r="A231" s="166" t="s">
        <v>111</v>
      </c>
      <c r="B231" s="140">
        <v>1592.68</v>
      </c>
      <c r="C231" s="140"/>
      <c r="D231" s="140"/>
      <c r="E231" s="167"/>
      <c r="F231" s="140"/>
      <c r="G231" s="140"/>
    </row>
    <row r="232" spans="1:7" x14ac:dyDescent="0.25">
      <c r="A232" s="5" t="s">
        <v>19</v>
      </c>
      <c r="B232" s="80">
        <v>36542.17</v>
      </c>
      <c r="C232" s="80">
        <v>39000</v>
      </c>
      <c r="D232" s="80">
        <v>39000</v>
      </c>
      <c r="E232" s="80">
        <v>35719</v>
      </c>
      <c r="F232" s="140">
        <f t="shared" si="45"/>
        <v>97.747342317109258</v>
      </c>
      <c r="G232" s="140">
        <f t="shared" si="46"/>
        <v>91.587179487179483</v>
      </c>
    </row>
    <row r="233" spans="1:7" x14ac:dyDescent="0.25">
      <c r="A233" s="5" t="s">
        <v>239</v>
      </c>
      <c r="B233" s="80">
        <v>36542.17</v>
      </c>
      <c r="C233" s="80">
        <v>39000</v>
      </c>
      <c r="D233" s="80">
        <v>39000</v>
      </c>
      <c r="E233" s="80">
        <v>35719</v>
      </c>
      <c r="F233" s="140">
        <f t="shared" si="45"/>
        <v>97.747342317109258</v>
      </c>
      <c r="G233" s="140">
        <f t="shared" si="46"/>
        <v>91.587179487179483</v>
      </c>
    </row>
    <row r="234" spans="1:7" x14ac:dyDescent="0.25">
      <c r="A234" s="165" t="s">
        <v>174</v>
      </c>
      <c r="B234" s="80">
        <v>36542.17</v>
      </c>
      <c r="C234" s="80">
        <v>39000</v>
      </c>
      <c r="D234" s="80">
        <v>39000</v>
      </c>
      <c r="E234" s="80">
        <f>SUM(E235:E237)</f>
        <v>35719</v>
      </c>
      <c r="F234" s="140">
        <f t="shared" si="45"/>
        <v>97.747342317109258</v>
      </c>
      <c r="G234" s="140">
        <f t="shared" si="46"/>
        <v>91.587179487179483</v>
      </c>
    </row>
    <row r="235" spans="1:7" x14ac:dyDescent="0.25">
      <c r="A235" s="166" t="s">
        <v>96</v>
      </c>
      <c r="B235" s="140">
        <v>16633.75</v>
      </c>
      <c r="C235" s="140"/>
      <c r="D235" s="140"/>
      <c r="E235" s="140">
        <v>16631.41</v>
      </c>
      <c r="F235" s="140"/>
      <c r="G235" s="140"/>
    </row>
    <row r="236" spans="1:7" x14ac:dyDescent="0.25">
      <c r="A236" s="166" t="s">
        <v>97</v>
      </c>
      <c r="B236" s="140">
        <v>19908.419999999998</v>
      </c>
      <c r="C236" s="140"/>
      <c r="D236" s="140"/>
      <c r="E236" s="140">
        <v>16587.59</v>
      </c>
      <c r="F236" s="140"/>
      <c r="G236" s="140"/>
    </row>
    <row r="237" spans="1:7" x14ac:dyDescent="0.25">
      <c r="A237" s="166" t="s">
        <v>102</v>
      </c>
      <c r="B237" s="167"/>
      <c r="C237" s="140"/>
      <c r="D237" s="140"/>
      <c r="E237" s="140">
        <v>2500</v>
      </c>
      <c r="F237" s="140"/>
      <c r="G237" s="140"/>
    </row>
    <row r="238" spans="1:7" x14ac:dyDescent="0.25">
      <c r="A238" s="5" t="s">
        <v>20</v>
      </c>
      <c r="B238" s="80">
        <v>21235.65</v>
      </c>
      <c r="C238" s="80">
        <v>56400</v>
      </c>
      <c r="D238" s="80">
        <v>56400</v>
      </c>
      <c r="E238" s="80">
        <v>54000</v>
      </c>
      <c r="F238" s="140">
        <f t="shared" si="45"/>
        <v>254.28936717265537</v>
      </c>
      <c r="G238" s="140">
        <f t="shared" si="46"/>
        <v>95.744680851063833</v>
      </c>
    </row>
    <row r="239" spans="1:7" x14ac:dyDescent="0.25">
      <c r="A239" s="5" t="s">
        <v>5</v>
      </c>
      <c r="B239" s="80">
        <v>21235.65</v>
      </c>
      <c r="C239" s="80">
        <v>56400</v>
      </c>
      <c r="D239" s="80">
        <v>56400</v>
      </c>
      <c r="E239" s="80">
        <v>54000</v>
      </c>
      <c r="F239" s="140">
        <f t="shared" si="45"/>
        <v>254.28936717265537</v>
      </c>
      <c r="G239" s="140">
        <f t="shared" si="46"/>
        <v>95.744680851063833</v>
      </c>
    </row>
    <row r="240" spans="1:7" x14ac:dyDescent="0.25">
      <c r="A240" s="165" t="s">
        <v>174</v>
      </c>
      <c r="B240" s="80">
        <v>11945.05</v>
      </c>
      <c r="C240" s="80">
        <v>42000</v>
      </c>
      <c r="D240" s="80">
        <v>42000</v>
      </c>
      <c r="E240" s="80">
        <f>SUM(E241:E243)</f>
        <v>41443.659999999996</v>
      </c>
      <c r="F240" s="140">
        <f t="shared" si="45"/>
        <v>346.95258705488885</v>
      </c>
      <c r="G240" s="140">
        <f t="shared" si="46"/>
        <v>98.675380952380948</v>
      </c>
    </row>
    <row r="241" spans="1:10" x14ac:dyDescent="0.25">
      <c r="A241" s="166" t="s">
        <v>96</v>
      </c>
      <c r="B241" s="140">
        <v>10883.27</v>
      </c>
      <c r="C241" s="140"/>
      <c r="D241" s="140"/>
      <c r="E241" s="140">
        <v>24479.07</v>
      </c>
      <c r="F241" s="140"/>
      <c r="G241" s="140"/>
    </row>
    <row r="242" spans="1:10" x14ac:dyDescent="0.25">
      <c r="A242" s="166" t="s">
        <v>97</v>
      </c>
      <c r="B242" s="167"/>
      <c r="C242" s="140"/>
      <c r="D242" s="140"/>
      <c r="E242" s="140">
        <v>12452.02</v>
      </c>
      <c r="F242" s="140"/>
      <c r="G242" s="140"/>
    </row>
    <row r="243" spans="1:10" x14ac:dyDescent="0.25">
      <c r="A243" s="166" t="s">
        <v>102</v>
      </c>
      <c r="B243" s="140">
        <v>1061.78</v>
      </c>
      <c r="C243" s="140"/>
      <c r="D243" s="140"/>
      <c r="E243" s="140">
        <v>4512.57</v>
      </c>
      <c r="F243" s="140"/>
      <c r="G243" s="140"/>
    </row>
    <row r="244" spans="1:10" x14ac:dyDescent="0.25">
      <c r="A244" s="165" t="s">
        <v>175</v>
      </c>
      <c r="B244" s="80">
        <v>9290.6</v>
      </c>
      <c r="C244" s="80">
        <v>14400</v>
      </c>
      <c r="D244" s="80">
        <v>14400</v>
      </c>
      <c r="E244" s="80">
        <f>SUM(E245:E247)</f>
        <v>12556.34</v>
      </c>
      <c r="F244" s="140">
        <f t="shared" si="45"/>
        <v>135.15101285169956</v>
      </c>
      <c r="G244" s="140">
        <f t="shared" si="46"/>
        <v>87.196805555555557</v>
      </c>
      <c r="J244" s="154"/>
    </row>
    <row r="245" spans="1:10" x14ac:dyDescent="0.25">
      <c r="A245" s="166" t="s">
        <v>111</v>
      </c>
      <c r="B245" s="140">
        <v>5972.53</v>
      </c>
      <c r="C245" s="140"/>
      <c r="D245" s="140"/>
      <c r="E245" s="140">
        <v>9246.34</v>
      </c>
      <c r="F245" s="140"/>
      <c r="G245" s="140"/>
    </row>
    <row r="246" spans="1:10" x14ac:dyDescent="0.25">
      <c r="A246" s="166" t="s">
        <v>112</v>
      </c>
      <c r="B246" s="140">
        <v>3318.07</v>
      </c>
      <c r="C246" s="140"/>
      <c r="D246" s="140"/>
      <c r="E246" s="140">
        <v>3310</v>
      </c>
      <c r="F246" s="140"/>
      <c r="G246" s="140"/>
    </row>
    <row r="247" spans="1:10" x14ac:dyDescent="0.25">
      <c r="A247" s="166" t="s">
        <v>121</v>
      </c>
      <c r="B247" s="167"/>
      <c r="C247" s="140"/>
      <c r="D247" s="140"/>
      <c r="E247" s="167"/>
      <c r="F247" s="140"/>
      <c r="G247" s="140"/>
    </row>
    <row r="248" spans="1:10" ht="24" x14ac:dyDescent="0.25">
      <c r="A248" s="163" t="s">
        <v>165</v>
      </c>
      <c r="B248" s="164">
        <f>B249+B261</f>
        <v>0</v>
      </c>
      <c r="C248" s="164">
        <f t="shared" ref="C248:E248" si="58">C249+C261</f>
        <v>228002</v>
      </c>
      <c r="D248" s="164">
        <f t="shared" si="58"/>
        <v>228002</v>
      </c>
      <c r="E248" s="164">
        <f t="shared" si="58"/>
        <v>169503.1</v>
      </c>
      <c r="F248" s="140" t="e">
        <f t="shared" si="45"/>
        <v>#DIV/0!</v>
      </c>
      <c r="G248" s="140">
        <f t="shared" si="46"/>
        <v>74.342812782344012</v>
      </c>
    </row>
    <row r="249" spans="1:10" x14ac:dyDescent="0.25">
      <c r="A249" s="5" t="s">
        <v>17</v>
      </c>
      <c r="B249" s="80">
        <f>B250</f>
        <v>0</v>
      </c>
      <c r="C249" s="80">
        <f t="shared" ref="C249:E249" si="59">C250</f>
        <v>9750</v>
      </c>
      <c r="D249" s="80">
        <f t="shared" si="59"/>
        <v>9750</v>
      </c>
      <c r="E249" s="80">
        <f t="shared" si="59"/>
        <v>7625.66</v>
      </c>
      <c r="F249" s="140" t="e">
        <f t="shared" si="45"/>
        <v>#DIV/0!</v>
      </c>
      <c r="G249" s="140">
        <f t="shared" si="46"/>
        <v>78.211897435897441</v>
      </c>
    </row>
    <row r="250" spans="1:10" x14ac:dyDescent="0.25">
      <c r="A250" s="5" t="s">
        <v>2</v>
      </c>
      <c r="B250" s="80">
        <f>B251+B255</f>
        <v>0</v>
      </c>
      <c r="C250" s="80">
        <f t="shared" ref="C250:E250" si="60">C251+C255</f>
        <v>9750</v>
      </c>
      <c r="D250" s="80">
        <f t="shared" si="60"/>
        <v>9750</v>
      </c>
      <c r="E250" s="80">
        <f t="shared" si="60"/>
        <v>7625.66</v>
      </c>
      <c r="F250" s="140" t="e">
        <f t="shared" si="45"/>
        <v>#DIV/0!</v>
      </c>
      <c r="G250" s="140">
        <f t="shared" si="46"/>
        <v>78.211897435897441</v>
      </c>
    </row>
    <row r="251" spans="1:10" x14ac:dyDescent="0.25">
      <c r="A251" s="165" t="s">
        <v>174</v>
      </c>
      <c r="B251" s="80">
        <f>SUM(B252:B254)</f>
        <v>0</v>
      </c>
      <c r="C251" s="80">
        <v>6300</v>
      </c>
      <c r="D251" s="80">
        <v>6300</v>
      </c>
      <c r="E251" s="80">
        <f t="shared" ref="E251" si="61">SUM(E252:E254)</f>
        <v>900</v>
      </c>
      <c r="F251" s="140" t="e">
        <f t="shared" si="45"/>
        <v>#DIV/0!</v>
      </c>
      <c r="G251" s="140">
        <f t="shared" si="46"/>
        <v>14.285714285714285</v>
      </c>
    </row>
    <row r="252" spans="1:10" x14ac:dyDescent="0.25">
      <c r="A252" s="166" t="s">
        <v>96</v>
      </c>
      <c r="B252" s="140"/>
      <c r="C252" s="140"/>
      <c r="D252" s="140"/>
      <c r="E252" s="167"/>
      <c r="F252" s="140"/>
      <c r="G252" s="140"/>
    </row>
    <row r="253" spans="1:10" x14ac:dyDescent="0.25">
      <c r="A253" s="166" t="s">
        <v>100</v>
      </c>
      <c r="B253" s="140"/>
      <c r="C253" s="140"/>
      <c r="D253" s="140"/>
      <c r="E253" s="168">
        <v>900</v>
      </c>
      <c r="F253" s="140"/>
      <c r="G253" s="140"/>
    </row>
    <row r="254" spans="1:10" x14ac:dyDescent="0.25">
      <c r="A254" s="166" t="s">
        <v>102</v>
      </c>
      <c r="B254" s="168"/>
      <c r="C254" s="168"/>
      <c r="D254" s="168"/>
      <c r="E254" s="167"/>
      <c r="F254" s="140"/>
      <c r="G254" s="140"/>
    </row>
    <row r="255" spans="1:10" x14ac:dyDescent="0.25">
      <c r="A255" s="165" t="s">
        <v>175</v>
      </c>
      <c r="B255" s="80">
        <f>SUM(B256:B260)</f>
        <v>0</v>
      </c>
      <c r="C255" s="80">
        <v>3450</v>
      </c>
      <c r="D255" s="80">
        <v>3450</v>
      </c>
      <c r="E255" s="80">
        <f t="shared" ref="E255" si="62">SUM(E256:E260)</f>
        <v>6725.66</v>
      </c>
      <c r="F255" s="140" t="e">
        <f t="shared" si="45"/>
        <v>#DIV/0!</v>
      </c>
      <c r="G255" s="140">
        <f t="shared" si="46"/>
        <v>194.94666666666666</v>
      </c>
    </row>
    <row r="256" spans="1:10" x14ac:dyDescent="0.25">
      <c r="A256" s="166" t="s">
        <v>105</v>
      </c>
      <c r="B256" s="168"/>
      <c r="C256" s="168"/>
      <c r="D256" s="168"/>
      <c r="E256" s="168">
        <v>257.77</v>
      </c>
      <c r="F256" s="140"/>
      <c r="G256" s="140"/>
    </row>
    <row r="257" spans="1:7" x14ac:dyDescent="0.25">
      <c r="A257" s="166" t="s">
        <v>106</v>
      </c>
      <c r="B257" s="168"/>
      <c r="C257" s="168"/>
      <c r="D257" s="168"/>
      <c r="E257" s="140">
        <v>5653.49</v>
      </c>
      <c r="F257" s="140"/>
      <c r="G257" s="140"/>
    </row>
    <row r="258" spans="1:7" x14ac:dyDescent="0.25">
      <c r="A258" s="166" t="s">
        <v>108</v>
      </c>
      <c r="B258" s="168"/>
      <c r="C258" s="168"/>
      <c r="D258" s="168"/>
      <c r="E258" s="168">
        <v>814.4</v>
      </c>
      <c r="F258" s="140"/>
      <c r="G258" s="140"/>
    </row>
    <row r="259" spans="1:7" x14ac:dyDescent="0.25">
      <c r="A259" s="166" t="s">
        <v>119</v>
      </c>
      <c r="B259" s="168"/>
      <c r="C259" s="168"/>
      <c r="D259" s="168"/>
      <c r="E259" s="167"/>
      <c r="F259" s="140"/>
      <c r="G259" s="140"/>
    </row>
    <row r="260" spans="1:7" x14ac:dyDescent="0.25">
      <c r="A260" s="166" t="s">
        <v>123</v>
      </c>
      <c r="B260" s="140"/>
      <c r="C260" s="140"/>
      <c r="D260" s="140"/>
      <c r="E260" s="167"/>
      <c r="F260" s="140"/>
      <c r="G260" s="140"/>
    </row>
    <row r="261" spans="1:7" x14ac:dyDescent="0.25">
      <c r="A261" s="5" t="s">
        <v>21</v>
      </c>
      <c r="B261" s="80">
        <f>B262</f>
        <v>0</v>
      </c>
      <c r="C261" s="80">
        <f t="shared" ref="C261:E261" si="63">C262</f>
        <v>218252</v>
      </c>
      <c r="D261" s="80">
        <f t="shared" si="63"/>
        <v>218252</v>
      </c>
      <c r="E261" s="80">
        <f t="shared" si="63"/>
        <v>161877.44</v>
      </c>
      <c r="F261" s="140" t="e">
        <f t="shared" ref="F261:F321" si="64">E261/B261*100</f>
        <v>#DIV/0!</v>
      </c>
      <c r="G261" s="140">
        <f t="shared" ref="G261:G321" si="65">E261/D261*100</f>
        <v>74.169968660081011</v>
      </c>
    </row>
    <row r="262" spans="1:7" ht="13.95" customHeight="1" x14ac:dyDescent="0.25">
      <c r="A262" s="5" t="s">
        <v>7</v>
      </c>
      <c r="B262" s="80">
        <f>B263+B267</f>
        <v>0</v>
      </c>
      <c r="C262" s="80">
        <f t="shared" ref="C262:E262" si="66">C263+C267</f>
        <v>218252</v>
      </c>
      <c r="D262" s="80">
        <f t="shared" si="66"/>
        <v>218252</v>
      </c>
      <c r="E262" s="80">
        <f t="shared" si="66"/>
        <v>161877.44</v>
      </c>
      <c r="F262" s="140" t="e">
        <f t="shared" si="64"/>
        <v>#DIV/0!</v>
      </c>
      <c r="G262" s="140">
        <f t="shared" si="65"/>
        <v>74.169968660081011</v>
      </c>
    </row>
    <row r="263" spans="1:7" x14ac:dyDescent="0.25">
      <c r="A263" s="165" t="s">
        <v>174</v>
      </c>
      <c r="B263" s="80">
        <f>SUM(B264:B266)</f>
        <v>0</v>
      </c>
      <c r="C263" s="80">
        <v>158452</v>
      </c>
      <c r="D263" s="80">
        <v>158452</v>
      </c>
      <c r="E263" s="80">
        <f t="shared" ref="E263" si="67">SUM(E264:E266)</f>
        <v>119668.17</v>
      </c>
      <c r="F263" s="140" t="e">
        <f t="shared" si="64"/>
        <v>#DIV/0!</v>
      </c>
      <c r="G263" s="140">
        <f t="shared" si="65"/>
        <v>75.523294120616967</v>
      </c>
    </row>
    <row r="264" spans="1:7" x14ac:dyDescent="0.25">
      <c r="A264" s="166" t="s">
        <v>96</v>
      </c>
      <c r="B264" s="140"/>
      <c r="C264" s="140"/>
      <c r="D264" s="140"/>
      <c r="E264" s="140">
        <v>97569.66</v>
      </c>
      <c r="F264" s="140"/>
      <c r="G264" s="140"/>
    </row>
    <row r="265" spans="1:7" x14ac:dyDescent="0.25">
      <c r="A265" s="166" t="s">
        <v>100</v>
      </c>
      <c r="B265" s="140"/>
      <c r="C265" s="140"/>
      <c r="D265" s="140"/>
      <c r="E265" s="140">
        <v>6000</v>
      </c>
      <c r="F265" s="140"/>
      <c r="G265" s="140"/>
    </row>
    <row r="266" spans="1:7" x14ac:dyDescent="0.25">
      <c r="A266" s="166" t="s">
        <v>102</v>
      </c>
      <c r="B266" s="140"/>
      <c r="C266" s="140"/>
      <c r="D266" s="140"/>
      <c r="E266" s="140">
        <v>16098.51</v>
      </c>
      <c r="F266" s="140"/>
      <c r="G266" s="140"/>
    </row>
    <row r="267" spans="1:7" x14ac:dyDescent="0.25">
      <c r="A267" s="165" t="s">
        <v>175</v>
      </c>
      <c r="B267" s="80">
        <f>SUM(B268:B272)</f>
        <v>0</v>
      </c>
      <c r="C267" s="80">
        <v>59800</v>
      </c>
      <c r="D267" s="80">
        <v>59800</v>
      </c>
      <c r="E267" s="80">
        <f t="shared" ref="E267" si="68">SUM(E268:E272)</f>
        <v>42209.27</v>
      </c>
      <c r="F267" s="140" t="e">
        <f t="shared" si="64"/>
        <v>#DIV/0!</v>
      </c>
      <c r="G267" s="140">
        <f t="shared" si="65"/>
        <v>70.584063545150499</v>
      </c>
    </row>
    <row r="268" spans="1:7" x14ac:dyDescent="0.25">
      <c r="A268" s="166" t="s">
        <v>105</v>
      </c>
      <c r="B268" s="140"/>
      <c r="C268" s="140"/>
      <c r="D268" s="140"/>
      <c r="E268" s="140">
        <v>1818.09</v>
      </c>
      <c r="F268" s="140"/>
      <c r="G268" s="140"/>
    </row>
    <row r="269" spans="1:7" x14ac:dyDescent="0.25">
      <c r="A269" s="166" t="s">
        <v>106</v>
      </c>
      <c r="B269" s="140"/>
      <c r="C269" s="140"/>
      <c r="D269" s="140"/>
      <c r="E269" s="140">
        <v>8446.58</v>
      </c>
      <c r="F269" s="140"/>
      <c r="G269" s="140"/>
    </row>
    <row r="270" spans="1:7" x14ac:dyDescent="0.25">
      <c r="A270" s="166" t="s">
        <v>107</v>
      </c>
      <c r="B270" s="140"/>
      <c r="C270" s="140"/>
      <c r="D270" s="140"/>
      <c r="E270" s="140">
        <v>31944.6</v>
      </c>
      <c r="F270" s="140"/>
      <c r="G270" s="140"/>
    </row>
    <row r="271" spans="1:7" x14ac:dyDescent="0.25">
      <c r="A271" s="166" t="s">
        <v>110</v>
      </c>
      <c r="B271" s="168"/>
      <c r="C271" s="168"/>
      <c r="D271" s="168"/>
      <c r="E271" s="167"/>
      <c r="F271" s="140"/>
      <c r="G271" s="140"/>
    </row>
    <row r="272" spans="1:7" x14ac:dyDescent="0.25">
      <c r="A272" s="166" t="s">
        <v>123</v>
      </c>
      <c r="B272" s="140"/>
      <c r="C272" s="140"/>
      <c r="D272" s="140"/>
      <c r="E272" s="167"/>
      <c r="F272" s="140"/>
      <c r="G272" s="140"/>
    </row>
    <row r="273" spans="1:10" x14ac:dyDescent="0.25">
      <c r="A273" s="161" t="s">
        <v>153</v>
      </c>
      <c r="B273" s="162">
        <f>B274+B279+B296+B311+B315+B320</f>
        <v>1105258.94</v>
      </c>
      <c r="C273" s="162">
        <f>C274+C279+C296+C311+C315+C320+C326</f>
        <v>2025046</v>
      </c>
      <c r="D273" s="162">
        <f>D274+D279+D296+D311+D315+D320+D326</f>
        <v>2025046</v>
      </c>
      <c r="E273" s="162">
        <v>1830079.17</v>
      </c>
      <c r="F273" s="140">
        <f t="shared" si="64"/>
        <v>165.57922345328419</v>
      </c>
      <c r="G273" s="140">
        <f t="shared" si="65"/>
        <v>90.372227100026365</v>
      </c>
    </row>
    <row r="274" spans="1:10" x14ac:dyDescent="0.25">
      <c r="A274" s="5" t="s">
        <v>149</v>
      </c>
      <c r="B274" s="80">
        <f>B275+B277</f>
        <v>0</v>
      </c>
      <c r="C274" s="80">
        <f t="shared" ref="C274:E274" si="69">C275+C277</f>
        <v>71400</v>
      </c>
      <c r="D274" s="80">
        <f t="shared" si="69"/>
        <v>71400</v>
      </c>
      <c r="E274" s="80">
        <f t="shared" si="69"/>
        <v>70900</v>
      </c>
      <c r="F274" s="140" t="e">
        <f t="shared" si="64"/>
        <v>#DIV/0!</v>
      </c>
      <c r="G274" s="140">
        <f t="shared" si="65"/>
        <v>99.299719887955177</v>
      </c>
      <c r="J274" s="154"/>
    </row>
    <row r="275" spans="1:10" x14ac:dyDescent="0.25">
      <c r="A275" s="165" t="s">
        <v>175</v>
      </c>
      <c r="B275" s="80">
        <f>SUM(B276)</f>
        <v>0</v>
      </c>
      <c r="C275" s="80">
        <v>3400</v>
      </c>
      <c r="D275" s="80">
        <v>3400</v>
      </c>
      <c r="E275" s="80">
        <f t="shared" ref="E275" si="70">SUM(E276)</f>
        <v>3250</v>
      </c>
      <c r="F275" s="140" t="e">
        <f t="shared" si="64"/>
        <v>#DIV/0!</v>
      </c>
      <c r="G275" s="140">
        <f t="shared" si="65"/>
        <v>95.588235294117652</v>
      </c>
      <c r="J275" s="154"/>
    </row>
    <row r="276" spans="1:10" x14ac:dyDescent="0.25">
      <c r="A276" s="166" t="s">
        <v>123</v>
      </c>
      <c r="B276" s="140"/>
      <c r="C276" s="140"/>
      <c r="D276" s="140"/>
      <c r="E276" s="140">
        <v>3250</v>
      </c>
      <c r="F276" s="140"/>
      <c r="G276" s="140"/>
    </row>
    <row r="277" spans="1:10" x14ac:dyDescent="0.25">
      <c r="A277" s="165" t="s">
        <v>177</v>
      </c>
      <c r="B277" s="80">
        <f>SUM(B278)</f>
        <v>0</v>
      </c>
      <c r="C277" s="80">
        <v>68000</v>
      </c>
      <c r="D277" s="80">
        <v>68000</v>
      </c>
      <c r="E277" s="80">
        <f t="shared" ref="E277" si="71">SUM(E278)</f>
        <v>67650</v>
      </c>
      <c r="F277" s="140" t="e">
        <f t="shared" si="64"/>
        <v>#DIV/0!</v>
      </c>
      <c r="G277" s="140">
        <f t="shared" si="65"/>
        <v>99.485294117647058</v>
      </c>
    </row>
    <row r="278" spans="1:10" x14ac:dyDescent="0.25">
      <c r="A278" s="166" t="s">
        <v>142</v>
      </c>
      <c r="B278" s="140"/>
      <c r="C278" s="140"/>
      <c r="D278" s="140"/>
      <c r="E278" s="140">
        <v>67650</v>
      </c>
      <c r="F278" s="140"/>
      <c r="G278" s="140"/>
    </row>
    <row r="279" spans="1:10" x14ac:dyDescent="0.25">
      <c r="A279" s="5" t="s">
        <v>17</v>
      </c>
      <c r="B279" s="80">
        <f>SUM(B280)</f>
        <v>79201.819999999992</v>
      </c>
      <c r="C279" s="80">
        <v>182404</v>
      </c>
      <c r="D279" s="80">
        <v>182404</v>
      </c>
      <c r="E279" s="80">
        <v>10052.129999999999</v>
      </c>
      <c r="F279" s="140">
        <f t="shared" si="64"/>
        <v>12.691791678524558</v>
      </c>
      <c r="G279" s="140">
        <f t="shared" si="65"/>
        <v>5.5109153308041492</v>
      </c>
    </row>
    <row r="280" spans="1:10" x14ac:dyDescent="0.25">
      <c r="A280" s="5" t="s">
        <v>2</v>
      </c>
      <c r="B280" s="80">
        <f>B281+B287+B289</f>
        <v>79201.819999999992</v>
      </c>
      <c r="C280" s="80">
        <f t="shared" ref="C280:E280" si="72">C281+C287+C289</f>
        <v>182404</v>
      </c>
      <c r="D280" s="80">
        <f t="shared" si="72"/>
        <v>182404</v>
      </c>
      <c r="E280" s="80">
        <f t="shared" si="72"/>
        <v>10052.130000000001</v>
      </c>
      <c r="F280" s="140">
        <f t="shared" si="64"/>
        <v>12.691791678524561</v>
      </c>
      <c r="G280" s="140">
        <f t="shared" si="65"/>
        <v>5.5109153308041492</v>
      </c>
    </row>
    <row r="281" spans="1:10" x14ac:dyDescent="0.25">
      <c r="A281" s="165" t="s">
        <v>175</v>
      </c>
      <c r="B281" s="80">
        <f>SUM(B282:B286)</f>
        <v>70936.649999999994</v>
      </c>
      <c r="C281" s="80">
        <v>127858</v>
      </c>
      <c r="D281" s="80">
        <v>127858</v>
      </c>
      <c r="E281" s="80">
        <f t="shared" ref="E281" si="73">SUM(E282:E286)</f>
        <v>2661.32</v>
      </c>
      <c r="F281" s="140">
        <f t="shared" si="64"/>
        <v>3.7516854827511597</v>
      </c>
      <c r="G281" s="140">
        <f t="shared" si="65"/>
        <v>2.081465375651113</v>
      </c>
    </row>
    <row r="282" spans="1:10" x14ac:dyDescent="0.25">
      <c r="A282" s="166" t="s">
        <v>113</v>
      </c>
      <c r="B282" s="140">
        <v>22856.26</v>
      </c>
      <c r="C282" s="140"/>
      <c r="D282" s="140"/>
      <c r="E282" s="167"/>
      <c r="F282" s="140"/>
      <c r="G282" s="140"/>
    </row>
    <row r="283" spans="1:10" x14ac:dyDescent="0.25">
      <c r="A283" s="166" t="s">
        <v>114</v>
      </c>
      <c r="B283" s="140">
        <v>2654.46</v>
      </c>
      <c r="C283" s="140"/>
      <c r="D283" s="140"/>
      <c r="E283" s="167"/>
      <c r="F283" s="140"/>
      <c r="G283" s="140"/>
    </row>
    <row r="284" spans="1:10" x14ac:dyDescent="0.25">
      <c r="A284" s="166" t="s">
        <v>115</v>
      </c>
      <c r="B284" s="167"/>
      <c r="C284" s="140"/>
      <c r="D284" s="140"/>
      <c r="E284" s="167"/>
      <c r="F284" s="140"/>
      <c r="G284" s="140"/>
    </row>
    <row r="285" spans="1:10" x14ac:dyDescent="0.25">
      <c r="A285" s="166" t="s">
        <v>118</v>
      </c>
      <c r="B285" s="140">
        <v>39585.519999999997</v>
      </c>
      <c r="C285" s="140"/>
      <c r="D285" s="140"/>
      <c r="E285" s="167"/>
      <c r="F285" s="140"/>
      <c r="G285" s="140"/>
    </row>
    <row r="286" spans="1:10" x14ac:dyDescent="0.25">
      <c r="A286" s="166" t="s">
        <v>124</v>
      </c>
      <c r="B286" s="140">
        <v>5840.41</v>
      </c>
      <c r="C286" s="140"/>
      <c r="D286" s="140"/>
      <c r="E286" s="140">
        <v>2661.32</v>
      </c>
      <c r="F286" s="140"/>
      <c r="G286" s="140"/>
    </row>
    <row r="287" spans="1:10" x14ac:dyDescent="0.25">
      <c r="A287" s="165" t="s">
        <v>176</v>
      </c>
      <c r="B287" s="80">
        <f>SUM(B288)</f>
        <v>0</v>
      </c>
      <c r="C287" s="80">
        <f t="shared" ref="C287:E287" si="74">SUM(C288)</f>
        <v>0</v>
      </c>
      <c r="D287" s="80">
        <f t="shared" si="74"/>
        <v>0</v>
      </c>
      <c r="E287" s="80">
        <f t="shared" si="74"/>
        <v>1667.73</v>
      </c>
      <c r="F287" s="140" t="e">
        <f t="shared" si="64"/>
        <v>#DIV/0!</v>
      </c>
      <c r="G287" s="140" t="e">
        <f t="shared" si="65"/>
        <v>#DIV/0!</v>
      </c>
    </row>
    <row r="288" spans="1:10" ht="23.4" x14ac:dyDescent="0.25">
      <c r="A288" s="166" t="s">
        <v>201</v>
      </c>
      <c r="B288" s="167"/>
      <c r="C288" s="167"/>
      <c r="D288" s="167"/>
      <c r="E288" s="140">
        <v>1667.73</v>
      </c>
      <c r="F288" s="140"/>
      <c r="G288" s="140"/>
    </row>
    <row r="289" spans="1:7" x14ac:dyDescent="0.25">
      <c r="A289" s="165" t="s">
        <v>177</v>
      </c>
      <c r="B289" s="80">
        <f>SUM(B290:B295)</f>
        <v>8265.17</v>
      </c>
      <c r="C289" s="80">
        <v>54546</v>
      </c>
      <c r="D289" s="80">
        <v>54546</v>
      </c>
      <c r="E289" s="80">
        <f t="shared" ref="E289" si="75">SUM(E290:E295)</f>
        <v>5723.0800000000008</v>
      </c>
      <c r="F289" s="140">
        <f t="shared" si="64"/>
        <v>69.243342847152576</v>
      </c>
      <c r="G289" s="140">
        <f t="shared" si="65"/>
        <v>10.492208411249223</v>
      </c>
    </row>
    <row r="290" spans="1:7" x14ac:dyDescent="0.25">
      <c r="A290" s="166" t="s">
        <v>139</v>
      </c>
      <c r="B290" s="140">
        <v>2970.77</v>
      </c>
      <c r="C290" s="140"/>
      <c r="D290" s="140"/>
      <c r="E290" s="168">
        <v>153.80000000000001</v>
      </c>
      <c r="F290" s="140"/>
      <c r="G290" s="140"/>
    </row>
    <row r="291" spans="1:7" x14ac:dyDescent="0.25">
      <c r="A291" s="166" t="s">
        <v>140</v>
      </c>
      <c r="B291" s="168">
        <v>480.59</v>
      </c>
      <c r="C291" s="140"/>
      <c r="D291" s="140"/>
      <c r="E291" s="140">
        <v>3274.39</v>
      </c>
      <c r="F291" s="140"/>
      <c r="G291" s="140"/>
    </row>
    <row r="292" spans="1:7" x14ac:dyDescent="0.25">
      <c r="A292" s="166" t="s">
        <v>141</v>
      </c>
      <c r="B292" s="168">
        <v>902.68</v>
      </c>
      <c r="C292" s="140"/>
      <c r="D292" s="140"/>
      <c r="E292" s="140">
        <v>1823.7</v>
      </c>
      <c r="F292" s="140"/>
      <c r="G292" s="140"/>
    </row>
    <row r="293" spans="1:7" x14ac:dyDescent="0.25">
      <c r="A293" s="166" t="s">
        <v>142</v>
      </c>
      <c r="B293" s="140">
        <v>2812.56</v>
      </c>
      <c r="C293" s="140"/>
      <c r="D293" s="140"/>
      <c r="E293" s="168">
        <v>40.56</v>
      </c>
      <c r="F293" s="140"/>
      <c r="G293" s="140"/>
    </row>
    <row r="294" spans="1:7" x14ac:dyDescent="0.25">
      <c r="A294" s="166" t="s">
        <v>203</v>
      </c>
      <c r="B294" s="167"/>
      <c r="C294" s="140"/>
      <c r="D294" s="140"/>
      <c r="E294" s="168">
        <v>410.64</v>
      </c>
      <c r="F294" s="140"/>
      <c r="G294" s="140"/>
    </row>
    <row r="295" spans="1:7" x14ac:dyDescent="0.25">
      <c r="A295" s="166" t="s">
        <v>144</v>
      </c>
      <c r="B295" s="140">
        <v>1098.57</v>
      </c>
      <c r="C295" s="140"/>
      <c r="D295" s="140"/>
      <c r="E295" s="168">
        <v>19.989999999999998</v>
      </c>
      <c r="F295" s="140"/>
      <c r="G295" s="140"/>
    </row>
    <row r="296" spans="1:7" ht="14.4" customHeight="1" x14ac:dyDescent="0.25">
      <c r="A296" s="5" t="s">
        <v>154</v>
      </c>
      <c r="B296" s="80">
        <f>B297</f>
        <v>995187.65999999992</v>
      </c>
      <c r="C296" s="80">
        <f t="shared" ref="C296:E296" si="76">C297</f>
        <v>942332</v>
      </c>
      <c r="D296" s="80">
        <f t="shared" si="76"/>
        <v>942332</v>
      </c>
      <c r="E296" s="80">
        <f t="shared" si="76"/>
        <v>937779.37</v>
      </c>
      <c r="F296" s="140">
        <f t="shared" si="64"/>
        <v>94.231410586421475</v>
      </c>
      <c r="G296" s="140">
        <f t="shared" si="65"/>
        <v>99.516876217723691</v>
      </c>
    </row>
    <row r="297" spans="1:7" ht="15" customHeight="1" x14ac:dyDescent="0.25">
      <c r="A297" s="5" t="s">
        <v>8</v>
      </c>
      <c r="B297" s="80">
        <f>B298+B304</f>
        <v>995187.65999999992</v>
      </c>
      <c r="C297" s="80">
        <f t="shared" ref="C297:E297" si="77">C298+C304</f>
        <v>942332</v>
      </c>
      <c r="D297" s="80">
        <f t="shared" si="77"/>
        <v>942332</v>
      </c>
      <c r="E297" s="80">
        <f t="shared" si="77"/>
        <v>937779.37</v>
      </c>
      <c r="F297" s="140">
        <f t="shared" si="64"/>
        <v>94.231410586421475</v>
      </c>
      <c r="G297" s="140">
        <f t="shared" si="65"/>
        <v>99.516876217723691</v>
      </c>
    </row>
    <row r="298" spans="1:7" x14ac:dyDescent="0.25">
      <c r="A298" s="165" t="s">
        <v>175</v>
      </c>
      <c r="B298" s="80">
        <f>SUM(B299:B303)</f>
        <v>163419.75</v>
      </c>
      <c r="C298" s="80">
        <v>144099</v>
      </c>
      <c r="D298" s="80">
        <v>144099</v>
      </c>
      <c r="E298" s="80">
        <f t="shared" ref="E298" si="78">SUM(E299:E303)</f>
        <v>139549</v>
      </c>
      <c r="F298" s="140">
        <f t="shared" si="64"/>
        <v>85.392983406228439</v>
      </c>
      <c r="G298" s="140">
        <f t="shared" si="65"/>
        <v>96.842448594369145</v>
      </c>
    </row>
    <row r="299" spans="1:7" x14ac:dyDescent="0.25">
      <c r="A299" s="166" t="s">
        <v>113</v>
      </c>
      <c r="B299" s="140">
        <v>9290.6</v>
      </c>
      <c r="C299" s="140"/>
      <c r="D299" s="140"/>
      <c r="E299" s="140">
        <v>9291</v>
      </c>
      <c r="F299" s="140"/>
      <c r="G299" s="140"/>
    </row>
    <row r="300" spans="1:7" x14ac:dyDescent="0.25">
      <c r="A300" s="166" t="s">
        <v>114</v>
      </c>
      <c r="B300" s="140">
        <v>11281.44</v>
      </c>
      <c r="C300" s="140"/>
      <c r="D300" s="140"/>
      <c r="E300" s="140">
        <v>15449</v>
      </c>
      <c r="F300" s="140"/>
      <c r="G300" s="140"/>
    </row>
    <row r="301" spans="1:7" x14ac:dyDescent="0.25">
      <c r="A301" s="166" t="s">
        <v>115</v>
      </c>
      <c r="B301" s="140">
        <v>28433.87</v>
      </c>
      <c r="C301" s="140"/>
      <c r="D301" s="140"/>
      <c r="E301" s="140">
        <v>26545</v>
      </c>
      <c r="F301" s="140"/>
      <c r="G301" s="140"/>
    </row>
    <row r="302" spans="1:7" x14ac:dyDescent="0.25">
      <c r="A302" s="166" t="s">
        <v>118</v>
      </c>
      <c r="B302" s="140">
        <v>85214.82</v>
      </c>
      <c r="C302" s="140"/>
      <c r="D302" s="140"/>
      <c r="E302" s="140">
        <v>59065</v>
      </c>
      <c r="F302" s="140"/>
      <c r="G302" s="140"/>
    </row>
    <row r="303" spans="1:7" x14ac:dyDescent="0.25">
      <c r="A303" s="166" t="s">
        <v>124</v>
      </c>
      <c r="B303" s="140">
        <v>29199.02</v>
      </c>
      <c r="C303" s="140"/>
      <c r="D303" s="140"/>
      <c r="E303" s="140">
        <v>29199</v>
      </c>
      <c r="F303" s="140"/>
      <c r="G303" s="140"/>
    </row>
    <row r="304" spans="1:7" x14ac:dyDescent="0.25">
      <c r="A304" s="165" t="s">
        <v>177</v>
      </c>
      <c r="B304" s="80">
        <f>SUM(B305:B310)</f>
        <v>831767.90999999992</v>
      </c>
      <c r="C304" s="80">
        <v>798233</v>
      </c>
      <c r="D304" s="80">
        <v>798233</v>
      </c>
      <c r="E304" s="80">
        <f t="shared" ref="E304" si="79">SUM(E305:E310)</f>
        <v>798230.37</v>
      </c>
      <c r="F304" s="140">
        <f t="shared" si="64"/>
        <v>95.967920907167496</v>
      </c>
      <c r="G304" s="140">
        <f t="shared" si="65"/>
        <v>99.999670522266058</v>
      </c>
    </row>
    <row r="305" spans="1:7" x14ac:dyDescent="0.25">
      <c r="A305" s="166" t="s">
        <v>139</v>
      </c>
      <c r="B305" s="140">
        <v>18248.72</v>
      </c>
      <c r="C305" s="140"/>
      <c r="D305" s="140"/>
      <c r="E305" s="140">
        <v>17668.72</v>
      </c>
      <c r="F305" s="140"/>
      <c r="G305" s="140"/>
    </row>
    <row r="306" spans="1:7" x14ac:dyDescent="0.25">
      <c r="A306" s="166" t="s">
        <v>140</v>
      </c>
      <c r="B306" s="168">
        <v>329.02</v>
      </c>
      <c r="C306" s="140"/>
      <c r="D306" s="140"/>
      <c r="E306" s="140">
        <v>6476.71</v>
      </c>
      <c r="F306" s="140"/>
      <c r="G306" s="140"/>
    </row>
    <row r="307" spans="1:7" x14ac:dyDescent="0.25">
      <c r="A307" s="166" t="s">
        <v>141</v>
      </c>
      <c r="B307" s="140">
        <v>2392.33</v>
      </c>
      <c r="C307" s="140"/>
      <c r="D307" s="140"/>
      <c r="E307" s="140">
        <v>2944.3</v>
      </c>
      <c r="F307" s="140"/>
      <c r="G307" s="140"/>
    </row>
    <row r="308" spans="1:7" x14ac:dyDescent="0.25">
      <c r="A308" s="166" t="s">
        <v>142</v>
      </c>
      <c r="B308" s="140">
        <v>62224.61</v>
      </c>
      <c r="C308" s="140"/>
      <c r="D308" s="140"/>
      <c r="E308" s="140">
        <v>189538.45</v>
      </c>
      <c r="F308" s="140"/>
      <c r="G308" s="140"/>
    </row>
    <row r="309" spans="1:7" x14ac:dyDescent="0.25">
      <c r="A309" s="166" t="s">
        <v>144</v>
      </c>
      <c r="B309" s="140">
        <v>5325.5</v>
      </c>
      <c r="C309" s="140"/>
      <c r="D309" s="140"/>
      <c r="E309" s="140">
        <v>4252.1899999999996</v>
      </c>
      <c r="F309" s="140"/>
      <c r="G309" s="140"/>
    </row>
    <row r="310" spans="1:7" x14ac:dyDescent="0.25">
      <c r="A310" s="166" t="s">
        <v>146</v>
      </c>
      <c r="B310" s="140">
        <v>743247.73</v>
      </c>
      <c r="C310" s="140"/>
      <c r="D310" s="140"/>
      <c r="E310" s="140">
        <v>577350</v>
      </c>
      <c r="F310" s="140"/>
      <c r="G310" s="140"/>
    </row>
    <row r="311" spans="1:7" x14ac:dyDescent="0.25">
      <c r="A311" s="5" t="s">
        <v>20</v>
      </c>
      <c r="B311" s="80">
        <f>B312</f>
        <v>0</v>
      </c>
      <c r="C311" s="80">
        <f t="shared" ref="C311:E312" si="80">C312</f>
        <v>6000</v>
      </c>
      <c r="D311" s="80">
        <f t="shared" si="80"/>
        <v>6000</v>
      </c>
      <c r="E311" s="80">
        <f t="shared" si="80"/>
        <v>4836.8999999999996</v>
      </c>
      <c r="F311" s="140" t="e">
        <f t="shared" si="64"/>
        <v>#DIV/0!</v>
      </c>
      <c r="G311" s="140">
        <f t="shared" si="65"/>
        <v>80.614999999999995</v>
      </c>
    </row>
    <row r="312" spans="1:7" x14ac:dyDescent="0.25">
      <c r="A312" s="5" t="s">
        <v>5</v>
      </c>
      <c r="B312" s="80">
        <f>B313</f>
        <v>0</v>
      </c>
      <c r="C312" s="80">
        <f t="shared" si="80"/>
        <v>6000</v>
      </c>
      <c r="D312" s="80">
        <f t="shared" si="80"/>
        <v>6000</v>
      </c>
      <c r="E312" s="80">
        <f t="shared" si="80"/>
        <v>4836.8999999999996</v>
      </c>
      <c r="F312" s="140" t="e">
        <f t="shared" si="64"/>
        <v>#DIV/0!</v>
      </c>
      <c r="G312" s="140">
        <f t="shared" si="65"/>
        <v>80.614999999999995</v>
      </c>
    </row>
    <row r="313" spans="1:7" x14ac:dyDescent="0.25">
      <c r="A313" s="165" t="s">
        <v>177</v>
      </c>
      <c r="B313" s="80">
        <f>SUM(B314)</f>
        <v>0</v>
      </c>
      <c r="C313" s="80">
        <v>6000</v>
      </c>
      <c r="D313" s="80">
        <v>6000</v>
      </c>
      <c r="E313" s="80">
        <f t="shared" ref="E313" si="81">SUM(E314)</f>
        <v>4836.8999999999996</v>
      </c>
      <c r="F313" s="140" t="e">
        <f t="shared" si="64"/>
        <v>#DIV/0!</v>
      </c>
      <c r="G313" s="140">
        <f t="shared" si="65"/>
        <v>80.614999999999995</v>
      </c>
    </row>
    <row r="314" spans="1:7" x14ac:dyDescent="0.25">
      <c r="A314" s="166" t="s">
        <v>139</v>
      </c>
      <c r="B314" s="167"/>
      <c r="C314" s="140"/>
      <c r="D314" s="140"/>
      <c r="E314" s="140">
        <v>4836.8999999999996</v>
      </c>
      <c r="F314" s="140"/>
      <c r="G314" s="140"/>
    </row>
    <row r="315" spans="1:7" x14ac:dyDescent="0.25">
      <c r="A315" s="5" t="s">
        <v>22</v>
      </c>
      <c r="B315" s="80">
        <f>B316</f>
        <v>16121.68</v>
      </c>
      <c r="C315" s="80">
        <f t="shared" ref="C315:E316" si="82">C316</f>
        <v>22000</v>
      </c>
      <c r="D315" s="80">
        <f t="shared" si="82"/>
        <v>22000</v>
      </c>
      <c r="E315" s="80">
        <f t="shared" si="82"/>
        <v>11336.07</v>
      </c>
      <c r="F315" s="140">
        <f t="shared" si="64"/>
        <v>70.315686702626522</v>
      </c>
      <c r="G315" s="140">
        <f t="shared" si="65"/>
        <v>51.527590909090904</v>
      </c>
    </row>
    <row r="316" spans="1:7" x14ac:dyDescent="0.25">
      <c r="A316" s="5" t="s">
        <v>6</v>
      </c>
      <c r="B316" s="80">
        <f>B317</f>
        <v>16121.68</v>
      </c>
      <c r="C316" s="80">
        <f t="shared" si="82"/>
        <v>22000</v>
      </c>
      <c r="D316" s="80">
        <f t="shared" si="82"/>
        <v>22000</v>
      </c>
      <c r="E316" s="80">
        <f t="shared" si="82"/>
        <v>11336.07</v>
      </c>
      <c r="F316" s="140">
        <f t="shared" si="64"/>
        <v>70.315686702626522</v>
      </c>
      <c r="G316" s="140">
        <f t="shared" si="65"/>
        <v>51.527590909090904</v>
      </c>
    </row>
    <row r="317" spans="1:7" x14ac:dyDescent="0.25">
      <c r="A317" s="165" t="s">
        <v>177</v>
      </c>
      <c r="B317" s="80">
        <f>SUM(B318:B319)</f>
        <v>16121.68</v>
      </c>
      <c r="C317" s="80">
        <v>22000</v>
      </c>
      <c r="D317" s="80">
        <v>22000</v>
      </c>
      <c r="E317" s="80">
        <f t="shared" ref="E317" si="83">SUM(E318:E319)</f>
        <v>11336.07</v>
      </c>
      <c r="F317" s="140">
        <f t="shared" si="64"/>
        <v>70.315686702626522</v>
      </c>
      <c r="G317" s="140">
        <f t="shared" si="65"/>
        <v>51.527590909090904</v>
      </c>
    </row>
    <row r="318" spans="1:7" x14ac:dyDescent="0.25">
      <c r="A318" s="166" t="s">
        <v>139</v>
      </c>
      <c r="B318" s="167"/>
      <c r="C318" s="140"/>
      <c r="D318" s="140"/>
      <c r="E318" s="147">
        <v>213</v>
      </c>
      <c r="F318" s="140"/>
      <c r="G318" s="140"/>
    </row>
    <row r="319" spans="1:7" x14ac:dyDescent="0.25">
      <c r="A319" s="166" t="s">
        <v>142</v>
      </c>
      <c r="B319" s="140">
        <v>16121.68</v>
      </c>
      <c r="C319" s="140"/>
      <c r="D319" s="140"/>
      <c r="E319" s="140">
        <v>11123.07</v>
      </c>
      <c r="F319" s="140"/>
      <c r="G319" s="140"/>
    </row>
    <row r="320" spans="1:7" ht="24.75" customHeight="1" x14ac:dyDescent="0.25">
      <c r="A320" s="5" t="s">
        <v>23</v>
      </c>
      <c r="B320" s="80">
        <f>B321</f>
        <v>14747.78</v>
      </c>
      <c r="C320" s="80">
        <f t="shared" ref="C320:E320" si="84">C321</f>
        <v>13410</v>
      </c>
      <c r="D320" s="80">
        <f t="shared" si="84"/>
        <v>13410</v>
      </c>
      <c r="E320" s="80">
        <f t="shared" si="84"/>
        <v>7674.7</v>
      </c>
      <c r="F320" s="140">
        <f t="shared" si="64"/>
        <v>52.039696822165773</v>
      </c>
      <c r="G320" s="140">
        <f t="shared" si="65"/>
        <v>57.231170768083516</v>
      </c>
    </row>
    <row r="321" spans="1:7" ht="24" x14ac:dyDescent="0.25">
      <c r="A321" s="5" t="s">
        <v>9</v>
      </c>
      <c r="B321" s="80">
        <f>B322+B324</f>
        <v>14747.78</v>
      </c>
      <c r="C321" s="80">
        <f t="shared" ref="C321:E321" si="85">C322+C324</f>
        <v>13410</v>
      </c>
      <c r="D321" s="80">
        <f t="shared" si="85"/>
        <v>13410</v>
      </c>
      <c r="E321" s="80">
        <f t="shared" si="85"/>
        <v>7674.7</v>
      </c>
      <c r="F321" s="140">
        <f t="shared" si="64"/>
        <v>52.039696822165773</v>
      </c>
      <c r="G321" s="140">
        <f t="shared" si="65"/>
        <v>57.231170768083516</v>
      </c>
    </row>
    <row r="322" spans="1:7" x14ac:dyDescent="0.25">
      <c r="A322" s="165" t="s">
        <v>175</v>
      </c>
      <c r="B322" s="80">
        <f>SUM(B323)</f>
        <v>12863.11</v>
      </c>
      <c r="C322" s="80">
        <v>13410</v>
      </c>
      <c r="D322" s="80">
        <v>13410</v>
      </c>
      <c r="E322" s="80">
        <f t="shared" ref="E322" si="86">SUM(E323)</f>
        <v>7674.7</v>
      </c>
      <c r="F322" s="140">
        <f t="shared" ref="F322:F328" si="87">E322/B322*100</f>
        <v>59.66442019076257</v>
      </c>
      <c r="G322" s="140">
        <f t="shared" ref="G322:G328" si="88">E322/D322*100</f>
        <v>57.231170768083516</v>
      </c>
    </row>
    <row r="323" spans="1:7" x14ac:dyDescent="0.25">
      <c r="A323" s="166" t="s">
        <v>118</v>
      </c>
      <c r="B323" s="140">
        <v>12863.11</v>
      </c>
      <c r="C323" s="140"/>
      <c r="D323" s="140"/>
      <c r="E323" s="140">
        <v>7674.7</v>
      </c>
      <c r="F323" s="140"/>
      <c r="G323" s="140"/>
    </row>
    <row r="324" spans="1:7" x14ac:dyDescent="0.25">
      <c r="A324" s="165" t="s">
        <v>177</v>
      </c>
      <c r="B324" s="80">
        <f>SUM(B325)</f>
        <v>1884.67</v>
      </c>
      <c r="C324" s="80">
        <f t="shared" ref="C324:E324" si="89">SUM(C325)</f>
        <v>0</v>
      </c>
      <c r="D324" s="80">
        <f t="shared" si="89"/>
        <v>0</v>
      </c>
      <c r="E324" s="80">
        <f t="shared" si="89"/>
        <v>0</v>
      </c>
      <c r="F324" s="140">
        <f t="shared" si="87"/>
        <v>0</v>
      </c>
      <c r="G324" s="140" t="e">
        <f t="shared" si="88"/>
        <v>#DIV/0!</v>
      </c>
    </row>
    <row r="325" spans="1:7" x14ac:dyDescent="0.25">
      <c r="A325" s="166" t="s">
        <v>139</v>
      </c>
      <c r="B325" s="140">
        <v>1884.67</v>
      </c>
      <c r="C325" s="167"/>
      <c r="D325" s="167"/>
      <c r="E325" s="167"/>
      <c r="F325" s="140"/>
      <c r="G325" s="140"/>
    </row>
    <row r="326" spans="1:7" x14ac:dyDescent="0.25">
      <c r="A326" s="5" t="s">
        <v>240</v>
      </c>
      <c r="B326" s="79"/>
      <c r="C326" s="80">
        <f>C327</f>
        <v>787500</v>
      </c>
      <c r="D326" s="80">
        <f t="shared" ref="D326:E328" si="90">D327</f>
        <v>787500</v>
      </c>
      <c r="E326" s="80">
        <f t="shared" si="90"/>
        <v>787500</v>
      </c>
      <c r="F326" s="140" t="e">
        <f t="shared" si="87"/>
        <v>#DIV/0!</v>
      </c>
      <c r="G326" s="140">
        <f t="shared" si="88"/>
        <v>100</v>
      </c>
    </row>
    <row r="327" spans="1:7" x14ac:dyDescent="0.25">
      <c r="A327" s="5" t="s">
        <v>241</v>
      </c>
      <c r="B327" s="79"/>
      <c r="C327" s="80">
        <f>C328</f>
        <v>787500</v>
      </c>
      <c r="D327" s="80">
        <f t="shared" si="90"/>
        <v>787500</v>
      </c>
      <c r="E327" s="80">
        <f t="shared" si="90"/>
        <v>787500</v>
      </c>
      <c r="F327" s="140" t="e">
        <f t="shared" si="87"/>
        <v>#DIV/0!</v>
      </c>
      <c r="G327" s="140">
        <f t="shared" si="88"/>
        <v>100</v>
      </c>
    </row>
    <row r="328" spans="1:7" x14ac:dyDescent="0.25">
      <c r="A328" s="165" t="s">
        <v>177</v>
      </c>
      <c r="B328" s="79"/>
      <c r="C328" s="80">
        <v>787500</v>
      </c>
      <c r="D328" s="80">
        <v>787500</v>
      </c>
      <c r="E328" s="80">
        <f t="shared" si="90"/>
        <v>787500</v>
      </c>
      <c r="F328" s="140" t="e">
        <f t="shared" si="87"/>
        <v>#DIV/0!</v>
      </c>
      <c r="G328" s="140">
        <f t="shared" si="88"/>
        <v>100</v>
      </c>
    </row>
    <row r="329" spans="1:7" x14ac:dyDescent="0.25">
      <c r="A329" s="166" t="s">
        <v>146</v>
      </c>
      <c r="B329" s="167"/>
      <c r="C329" s="140"/>
      <c r="D329" s="140"/>
      <c r="E329" s="140">
        <v>787500</v>
      </c>
      <c r="F329" s="140"/>
      <c r="G329" s="140"/>
    </row>
    <row r="330" spans="1:7" ht="24" x14ac:dyDescent="0.25">
      <c r="A330" s="170" t="s">
        <v>250</v>
      </c>
      <c r="B330" s="171"/>
      <c r="C330" s="172">
        <f>C331</f>
        <v>3400</v>
      </c>
      <c r="D330" s="172">
        <f>D331</f>
        <v>3400</v>
      </c>
      <c r="E330" s="172">
        <v>3250</v>
      </c>
      <c r="F330" s="173"/>
      <c r="G330" s="140"/>
    </row>
    <row r="331" spans="1:7" x14ac:dyDescent="0.25">
      <c r="A331" s="5" t="s">
        <v>207</v>
      </c>
      <c r="B331" s="79"/>
      <c r="C331" s="80">
        <v>3400</v>
      </c>
      <c r="D331" s="80">
        <v>3400</v>
      </c>
      <c r="E331" s="80">
        <v>3250</v>
      </c>
      <c r="F331" s="140"/>
      <c r="G331" s="140"/>
    </row>
    <row r="332" spans="1:7" x14ac:dyDescent="0.25">
      <c r="A332" s="5" t="s">
        <v>208</v>
      </c>
      <c r="B332" s="79"/>
      <c r="C332" s="80">
        <v>3400</v>
      </c>
      <c r="D332" s="80">
        <v>3400</v>
      </c>
      <c r="E332" s="80">
        <v>3250</v>
      </c>
      <c r="F332" s="140"/>
      <c r="G332" s="140"/>
    </row>
    <row r="333" spans="1:7" x14ac:dyDescent="0.25">
      <c r="A333" s="46" t="s">
        <v>116</v>
      </c>
      <c r="B333" s="174"/>
      <c r="C333" s="60">
        <v>3400</v>
      </c>
      <c r="D333" s="60">
        <v>3400</v>
      </c>
      <c r="E333" s="60">
        <v>3250</v>
      </c>
      <c r="F333" s="140"/>
      <c r="G333" s="140"/>
    </row>
    <row r="334" spans="1:7" x14ac:dyDescent="0.25">
      <c r="A334" s="166" t="s">
        <v>123</v>
      </c>
      <c r="B334" s="167"/>
      <c r="C334" s="140">
        <v>3400</v>
      </c>
      <c r="D334" s="140">
        <v>3400</v>
      </c>
      <c r="E334" s="140">
        <v>3250</v>
      </c>
      <c r="F334" s="140"/>
      <c r="G334" s="140"/>
    </row>
  </sheetData>
  <mergeCells count="3">
    <mergeCell ref="A3:G3"/>
    <mergeCell ref="A4:G4"/>
    <mergeCell ref="A5:G5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9"/>
  <sheetViews>
    <sheetView showGridLines="0" zoomScaleNormal="100" workbookViewId="0">
      <selection activeCell="A7" sqref="A7:G7"/>
    </sheetView>
  </sheetViews>
  <sheetFormatPr defaultColWidth="9.109375" defaultRowHeight="11.4" x14ac:dyDescent="0.2"/>
  <cols>
    <col min="1" max="1" width="42.6640625" style="20" bestFit="1" customWidth="1"/>
    <col min="2" max="3" width="16.109375" style="20" customWidth="1"/>
    <col min="4" max="4" width="15.33203125" style="20" customWidth="1"/>
    <col min="5" max="5" width="15.5546875" style="20" customWidth="1"/>
    <col min="6" max="7" width="8.33203125" style="20" bestFit="1" customWidth="1"/>
    <col min="8" max="16384" width="9.109375" style="20"/>
  </cols>
  <sheetData>
    <row r="1" spans="1:7" x14ac:dyDescent="0.2">
      <c r="A1" s="2" t="s">
        <v>14</v>
      </c>
    </row>
    <row r="2" spans="1:7" x14ac:dyDescent="0.2">
      <c r="A2" s="3"/>
    </row>
    <row r="3" spans="1:7" x14ac:dyDescent="0.2">
      <c r="A3" s="2" t="s">
        <v>156</v>
      </c>
    </row>
    <row r="4" spans="1:7" x14ac:dyDescent="0.2">
      <c r="A4" s="4" t="s">
        <v>67</v>
      </c>
    </row>
    <row r="5" spans="1:7" ht="12" thickBot="1" x14ac:dyDescent="0.25">
      <c r="A5" s="4"/>
    </row>
    <row r="6" spans="1:7" ht="24" customHeight="1" x14ac:dyDescent="0.2">
      <c r="A6" s="1" t="s">
        <v>0</v>
      </c>
      <c r="B6" s="1" t="s">
        <v>83</v>
      </c>
      <c r="C6" s="1" t="s">
        <v>179</v>
      </c>
      <c r="D6" s="1" t="s">
        <v>160</v>
      </c>
      <c r="E6" s="1" t="s">
        <v>161</v>
      </c>
      <c r="F6" s="1" t="s">
        <v>11</v>
      </c>
      <c r="G6" s="1" t="s">
        <v>11</v>
      </c>
    </row>
    <row r="7" spans="1:7" ht="13.2" customHeight="1" x14ac:dyDescent="0.2">
      <c r="A7" s="7">
        <v>1</v>
      </c>
      <c r="B7" s="84">
        <v>2</v>
      </c>
      <c r="C7" s="7">
        <v>3</v>
      </c>
      <c r="D7" s="7">
        <v>4</v>
      </c>
      <c r="E7" s="7">
        <v>5</v>
      </c>
      <c r="F7" s="7" t="s">
        <v>12</v>
      </c>
      <c r="G7" s="7" t="s">
        <v>180</v>
      </c>
    </row>
    <row r="8" spans="1:7" ht="13.2" x14ac:dyDescent="0.25">
      <c r="A8" s="8" t="s">
        <v>1</v>
      </c>
      <c r="B8" s="9">
        <f>+B10+B12+B14+B16+B19+B23+B26+B28+B31+B34+B37+B40</f>
        <v>4147530.4</v>
      </c>
      <c r="C8" s="9">
        <f>+C10+C12+C14+C16+C19+C23+C26+C28+C31+C34+C37+C40</f>
        <v>11631512.879999999</v>
      </c>
      <c r="D8" s="9">
        <f>+D10+D12+D14+D16+D19+D23+D26+D28+D31+D34+D37+D40</f>
        <v>11631512.879999999</v>
      </c>
      <c r="E8" s="9">
        <f>+E10+E12+E14+E16+E19+E23+E26+E28+E31+E34+E37+E40</f>
        <v>4783877.2300000004</v>
      </c>
      <c r="F8" s="76">
        <f>E8/B8</f>
        <v>1.1534278880752751</v>
      </c>
      <c r="G8" s="76">
        <f>E8/D8</f>
        <v>0.41128589886408662</v>
      </c>
    </row>
    <row r="9" spans="1:7" ht="24" x14ac:dyDescent="0.25">
      <c r="A9" s="79" t="s">
        <v>173</v>
      </c>
      <c r="B9" s="89">
        <f>B10+B12+B14+B16</f>
        <v>282260.79000000004</v>
      </c>
      <c r="C9" s="89">
        <f t="shared" ref="C9:E9" si="0">C10+C12+C14+C16</f>
        <v>954486.01</v>
      </c>
      <c r="D9" s="89">
        <f t="shared" si="0"/>
        <v>954486.01</v>
      </c>
      <c r="E9" s="89">
        <f t="shared" si="0"/>
        <v>188449.58000000002</v>
      </c>
      <c r="F9" s="87">
        <f>E9/B9</f>
        <v>0.66764349380585231</v>
      </c>
      <c r="G9" s="87">
        <f>E9/D9</f>
        <v>0.19743566487684824</v>
      </c>
    </row>
    <row r="10" spans="1:7" x14ac:dyDescent="0.2">
      <c r="A10" s="11" t="s">
        <v>57</v>
      </c>
      <c r="B10" s="12">
        <f t="shared" ref="B10:E10" si="1">+B11</f>
        <v>101491.91</v>
      </c>
      <c r="C10" s="12">
        <f t="shared" si="1"/>
        <v>269926.84999999998</v>
      </c>
      <c r="D10" s="12">
        <f t="shared" si="1"/>
        <v>269926.84999999998</v>
      </c>
      <c r="E10" s="12">
        <f t="shared" si="1"/>
        <v>113074.04</v>
      </c>
      <c r="F10" s="76">
        <f>E10/B10</f>
        <v>1.114118750942809</v>
      </c>
      <c r="G10" s="76">
        <f t="shared" ref="G10:G46" si="2">E10/D10</f>
        <v>0.41890623329987364</v>
      </c>
    </row>
    <row r="11" spans="1:7" ht="20.399999999999999" x14ac:dyDescent="0.2">
      <c r="A11" s="13" t="s">
        <v>58</v>
      </c>
      <c r="B11" s="14">
        <v>101491.91</v>
      </c>
      <c r="C11" s="14">
        <v>269926.84999999998</v>
      </c>
      <c r="D11" s="14">
        <v>269926.84999999998</v>
      </c>
      <c r="E11" s="14">
        <v>113074.04</v>
      </c>
      <c r="F11" s="76"/>
      <c r="G11" s="76">
        <f t="shared" si="2"/>
        <v>0.41890623329987364</v>
      </c>
    </row>
    <row r="12" spans="1:7" ht="20.399999999999999" x14ac:dyDescent="0.2">
      <c r="A12" s="11" t="s">
        <v>59</v>
      </c>
      <c r="B12" s="12">
        <f>SUM(B13:B13)</f>
        <v>135255.78</v>
      </c>
      <c r="C12" s="12">
        <f>SUM(C13:C13)</f>
        <v>231598.66</v>
      </c>
      <c r="D12" s="12">
        <f>SUM(D13:D13)</f>
        <v>231598.66</v>
      </c>
      <c r="E12" s="12">
        <f>SUM(E13:E13)</f>
        <v>7159.3</v>
      </c>
      <c r="F12" s="76">
        <f t="shared" ref="F12:F41" si="3">E12/B12</f>
        <v>5.2931564181582479E-2</v>
      </c>
      <c r="G12" s="76">
        <f t="shared" si="2"/>
        <v>3.0912527732241631E-2</v>
      </c>
    </row>
    <row r="13" spans="1:7" ht="20.399999999999999" x14ac:dyDescent="0.2">
      <c r="A13" s="13" t="s">
        <v>60</v>
      </c>
      <c r="B13" s="14">
        <v>135255.78</v>
      </c>
      <c r="C13" s="14">
        <v>231598.66</v>
      </c>
      <c r="D13" s="14">
        <v>231598.66</v>
      </c>
      <c r="E13" s="14">
        <v>7159.3</v>
      </c>
      <c r="F13" s="76">
        <f t="shared" si="3"/>
        <v>5.2931564181582479E-2</v>
      </c>
      <c r="G13" s="76">
        <f t="shared" si="2"/>
        <v>3.0912527732241631E-2</v>
      </c>
    </row>
    <row r="14" spans="1:7" ht="20.399999999999999" x14ac:dyDescent="0.2">
      <c r="A14" s="11" t="s">
        <v>61</v>
      </c>
      <c r="B14" s="12">
        <f t="shared" ref="B14:D14" si="4">+B15</f>
        <v>22991.79</v>
      </c>
      <c r="C14" s="12">
        <f t="shared" si="4"/>
        <v>452960.5</v>
      </c>
      <c r="D14" s="12">
        <f t="shared" si="4"/>
        <v>452960.5</v>
      </c>
      <c r="E14" s="12">
        <f>+E15</f>
        <v>68216.240000000005</v>
      </c>
      <c r="F14" s="76">
        <f t="shared" si="3"/>
        <v>2.9669825620362746</v>
      </c>
      <c r="G14" s="76">
        <f t="shared" si="2"/>
        <v>0.15060085813222127</v>
      </c>
    </row>
    <row r="15" spans="1:7" ht="20.399999999999999" x14ac:dyDescent="0.2">
      <c r="A15" s="13" t="s">
        <v>62</v>
      </c>
      <c r="B15" s="14">
        <v>22991.79</v>
      </c>
      <c r="C15" s="14">
        <v>452960.5</v>
      </c>
      <c r="D15" s="14">
        <v>452960.5</v>
      </c>
      <c r="E15" s="14">
        <v>68216.240000000005</v>
      </c>
      <c r="F15" s="76">
        <f t="shared" si="3"/>
        <v>2.9669825620362746</v>
      </c>
      <c r="G15" s="76">
        <f t="shared" si="2"/>
        <v>0.15060085813222127</v>
      </c>
    </row>
    <row r="16" spans="1:7" ht="20.399999999999999" x14ac:dyDescent="0.2">
      <c r="A16" s="11" t="s">
        <v>52</v>
      </c>
      <c r="B16" s="12">
        <f t="shared" ref="B16:D16" si="5">+B17</f>
        <v>22521.31</v>
      </c>
      <c r="C16" s="12">
        <f t="shared" si="5"/>
        <v>0</v>
      </c>
      <c r="D16" s="12">
        <f t="shared" si="5"/>
        <v>0</v>
      </c>
      <c r="E16" s="12">
        <f>+E17</f>
        <v>0</v>
      </c>
      <c r="F16" s="76">
        <f t="shared" si="3"/>
        <v>0</v>
      </c>
      <c r="G16" s="76" t="e">
        <f t="shared" si="2"/>
        <v>#DIV/0!</v>
      </c>
    </row>
    <row r="17" spans="1:7" ht="20.399999999999999" x14ac:dyDescent="0.2">
      <c r="A17" s="13" t="s">
        <v>53</v>
      </c>
      <c r="B17" s="16">
        <v>22521.31</v>
      </c>
      <c r="C17" s="16">
        <v>0</v>
      </c>
      <c r="D17" s="16">
        <v>0</v>
      </c>
      <c r="E17" s="14"/>
      <c r="F17" s="76">
        <f t="shared" si="3"/>
        <v>0</v>
      </c>
      <c r="G17" s="76" t="e">
        <f t="shared" si="2"/>
        <v>#DIV/0!</v>
      </c>
    </row>
    <row r="18" spans="1:7" x14ac:dyDescent="0.2">
      <c r="A18" s="46" t="s">
        <v>166</v>
      </c>
      <c r="B18" s="86">
        <f>SUM(B19)</f>
        <v>106.45</v>
      </c>
      <c r="C18" s="86">
        <f t="shared" ref="C18:E18" si="6">SUM(C19)</f>
        <v>930</v>
      </c>
      <c r="D18" s="86">
        <f t="shared" si="6"/>
        <v>930</v>
      </c>
      <c r="E18" s="86">
        <f t="shared" si="6"/>
        <v>140.24</v>
      </c>
      <c r="F18" s="87">
        <f t="shared" ref="F18" si="7">E18/B18</f>
        <v>1.317426021606388</v>
      </c>
      <c r="G18" s="87">
        <f t="shared" ref="G18" si="8">E18/D18</f>
        <v>0.15079569892473119</v>
      </c>
    </row>
    <row r="19" spans="1:7" x14ac:dyDescent="0.2">
      <c r="A19" s="11" t="s">
        <v>45</v>
      </c>
      <c r="B19" s="12">
        <f t="shared" ref="B19" si="9">SUM(B20:B21)</f>
        <v>106.45</v>
      </c>
      <c r="C19" s="12">
        <f t="shared" ref="C19:D19" si="10">SUM(C20:C21)</f>
        <v>930</v>
      </c>
      <c r="D19" s="12">
        <f t="shared" si="10"/>
        <v>930</v>
      </c>
      <c r="E19" s="12">
        <f>SUM(E20:E21)</f>
        <v>140.24</v>
      </c>
      <c r="F19" s="76">
        <f t="shared" si="3"/>
        <v>1.317426021606388</v>
      </c>
      <c r="G19" s="76">
        <f t="shared" si="2"/>
        <v>0.15079569892473119</v>
      </c>
    </row>
    <row r="20" spans="1:7" ht="20.399999999999999" x14ac:dyDescent="0.2">
      <c r="A20" s="13" t="s">
        <v>46</v>
      </c>
      <c r="B20" s="14">
        <v>87.06</v>
      </c>
      <c r="C20" s="14">
        <v>265</v>
      </c>
      <c r="D20" s="14">
        <v>265</v>
      </c>
      <c r="E20" s="14">
        <v>140.24</v>
      </c>
      <c r="F20" s="76">
        <f t="shared" si="3"/>
        <v>1.6108430967149092</v>
      </c>
      <c r="G20" s="76">
        <f t="shared" si="2"/>
        <v>0.52920754716981133</v>
      </c>
    </row>
    <row r="21" spans="1:7" ht="20.399999999999999" x14ac:dyDescent="0.2">
      <c r="A21" s="13" t="s">
        <v>47</v>
      </c>
      <c r="B21" s="14">
        <v>19.39</v>
      </c>
      <c r="C21" s="14">
        <v>665</v>
      </c>
      <c r="D21" s="14">
        <v>665</v>
      </c>
      <c r="E21" s="14"/>
      <c r="F21" s="76">
        <f t="shared" si="3"/>
        <v>0</v>
      </c>
      <c r="G21" s="76">
        <f t="shared" si="2"/>
        <v>0</v>
      </c>
    </row>
    <row r="22" spans="1:7" ht="34.200000000000003" x14ac:dyDescent="0.2">
      <c r="A22" s="46" t="s">
        <v>167</v>
      </c>
      <c r="B22" s="86">
        <f>SUM(B23)</f>
        <v>5740.01</v>
      </c>
      <c r="C22" s="86">
        <f t="shared" ref="C22:E22" si="11">SUM(C23)</f>
        <v>13270</v>
      </c>
      <c r="D22" s="86">
        <f t="shared" si="11"/>
        <v>13270</v>
      </c>
      <c r="E22" s="86">
        <f t="shared" si="11"/>
        <v>0</v>
      </c>
      <c r="F22" s="87">
        <f t="shared" ref="F22" si="12">E22/B22</f>
        <v>0</v>
      </c>
      <c r="G22" s="87">
        <f t="shared" ref="G22" si="13">E22/D22</f>
        <v>0</v>
      </c>
    </row>
    <row r="23" spans="1:7" x14ac:dyDescent="0.2">
      <c r="A23" s="11" t="s">
        <v>65</v>
      </c>
      <c r="B23" s="12">
        <f t="shared" ref="B23:D23" si="14">+B24</f>
        <v>5740.01</v>
      </c>
      <c r="C23" s="12">
        <f t="shared" si="14"/>
        <v>13270</v>
      </c>
      <c r="D23" s="12">
        <f t="shared" si="14"/>
        <v>13270</v>
      </c>
      <c r="E23" s="12">
        <f>+E24</f>
        <v>0</v>
      </c>
      <c r="F23" s="76">
        <f t="shared" si="3"/>
        <v>0</v>
      </c>
      <c r="G23" s="76">
        <f t="shared" si="2"/>
        <v>0</v>
      </c>
    </row>
    <row r="24" spans="1:7" x14ac:dyDescent="0.2">
      <c r="A24" s="13" t="s">
        <v>66</v>
      </c>
      <c r="B24" s="14">
        <v>5740.01</v>
      </c>
      <c r="C24" s="14">
        <v>13270</v>
      </c>
      <c r="D24" s="14">
        <v>13270</v>
      </c>
      <c r="E24" s="14"/>
      <c r="F24" s="76">
        <f t="shared" si="3"/>
        <v>0</v>
      </c>
      <c r="G24" s="76">
        <f t="shared" si="2"/>
        <v>0</v>
      </c>
    </row>
    <row r="25" spans="1:7" ht="22.8" x14ac:dyDescent="0.2">
      <c r="A25" s="46" t="s">
        <v>168</v>
      </c>
      <c r="B25" s="86">
        <f>B26+B28</f>
        <v>179510.24</v>
      </c>
      <c r="C25" s="86">
        <f t="shared" ref="C25:E25" si="15">C26+C28</f>
        <v>946832.33</v>
      </c>
      <c r="D25" s="86">
        <f t="shared" si="15"/>
        <v>946832.33</v>
      </c>
      <c r="E25" s="86">
        <f t="shared" si="15"/>
        <v>69000.63</v>
      </c>
      <c r="F25" s="87">
        <f t="shared" ref="F25" si="16">E25/B25</f>
        <v>0.38438269593979713</v>
      </c>
      <c r="G25" s="87">
        <f t="shared" ref="G25" si="17">E25/D25</f>
        <v>7.2875236526830478E-2</v>
      </c>
    </row>
    <row r="26" spans="1:7" ht="20.399999999999999" x14ac:dyDescent="0.2">
      <c r="A26" s="11" t="s">
        <v>48</v>
      </c>
      <c r="B26" s="12">
        <f t="shared" ref="B26:D26" si="18">+B27</f>
        <v>168626.97</v>
      </c>
      <c r="C26" s="12">
        <f t="shared" si="18"/>
        <v>930832.33</v>
      </c>
      <c r="D26" s="12">
        <f t="shared" si="18"/>
        <v>930832.33</v>
      </c>
      <c r="E26" s="12">
        <f>+E27</f>
        <v>57865.2</v>
      </c>
      <c r="F26" s="76">
        <f t="shared" si="3"/>
        <v>0.3431550718132455</v>
      </c>
      <c r="G26" s="76">
        <f t="shared" si="2"/>
        <v>6.2165008815282558E-2</v>
      </c>
    </row>
    <row r="27" spans="1:7" x14ac:dyDescent="0.2">
      <c r="A27" s="13" t="s">
        <v>49</v>
      </c>
      <c r="B27" s="14">
        <v>168626.97</v>
      </c>
      <c r="C27" s="14">
        <v>930832.33</v>
      </c>
      <c r="D27" s="14">
        <v>930832.33</v>
      </c>
      <c r="E27" s="14">
        <v>57865.2</v>
      </c>
      <c r="F27" s="76">
        <f t="shared" si="3"/>
        <v>0.3431550718132455</v>
      </c>
      <c r="G27" s="76">
        <f t="shared" si="2"/>
        <v>6.2165008815282558E-2</v>
      </c>
    </row>
    <row r="28" spans="1:7" ht="30.6" x14ac:dyDescent="0.2">
      <c r="A28" s="11" t="s">
        <v>63</v>
      </c>
      <c r="B28" s="12">
        <f>SUM(B29:B29)</f>
        <v>10883.27</v>
      </c>
      <c r="C28" s="12">
        <f>SUM(C29:C29)</f>
        <v>16000</v>
      </c>
      <c r="D28" s="12">
        <f>SUM(D29:D29)</f>
        <v>16000</v>
      </c>
      <c r="E28" s="12">
        <f>SUM(E29:E29)</f>
        <v>11135.43</v>
      </c>
      <c r="F28" s="76">
        <f t="shared" si="3"/>
        <v>1.023169506958846</v>
      </c>
      <c r="G28" s="76">
        <f t="shared" si="2"/>
        <v>0.69596437499999997</v>
      </c>
    </row>
    <row r="29" spans="1:7" x14ac:dyDescent="0.2">
      <c r="A29" s="13" t="s">
        <v>64</v>
      </c>
      <c r="B29" s="14">
        <v>10883.27</v>
      </c>
      <c r="C29" s="14">
        <v>16000</v>
      </c>
      <c r="D29" s="14">
        <v>16000</v>
      </c>
      <c r="E29" s="14">
        <v>11135.43</v>
      </c>
      <c r="F29" s="76">
        <f t="shared" si="3"/>
        <v>1.023169506958846</v>
      </c>
      <c r="G29" s="76">
        <f t="shared" si="2"/>
        <v>0.69596437499999997</v>
      </c>
    </row>
    <row r="30" spans="1:7" ht="22.8" x14ac:dyDescent="0.2">
      <c r="A30" s="46" t="s">
        <v>169</v>
      </c>
      <c r="B30" s="86">
        <f>B31+B34</f>
        <v>3679717.14</v>
      </c>
      <c r="C30" s="86">
        <f t="shared" ref="C30:E30" si="19">C31+C34</f>
        <v>9714854.5399999991</v>
      </c>
      <c r="D30" s="86">
        <f t="shared" si="19"/>
        <v>9714854.5399999991</v>
      </c>
      <c r="E30" s="86">
        <f t="shared" si="19"/>
        <v>4525639.34</v>
      </c>
      <c r="F30" s="87">
        <f t="shared" ref="F30" si="20">E30/B30</f>
        <v>1.2298878331718726</v>
      </c>
      <c r="G30" s="87">
        <f t="shared" ref="G30" si="21">E30/D30</f>
        <v>0.46584735997498533</v>
      </c>
    </row>
    <row r="31" spans="1:7" x14ac:dyDescent="0.2">
      <c r="A31" s="11" t="s">
        <v>68</v>
      </c>
      <c r="B31" s="75">
        <f t="shared" ref="B31" si="22">SUM(B32:B33)</f>
        <v>364494.6</v>
      </c>
      <c r="C31" s="75">
        <f t="shared" ref="C31:D31" si="23">SUM(C32:C33)</f>
        <v>1996166.54</v>
      </c>
      <c r="D31" s="75">
        <f t="shared" si="23"/>
        <v>1996166.54</v>
      </c>
      <c r="E31" s="12">
        <f>SUM(E32:E33)</f>
        <v>781443.25</v>
      </c>
      <c r="F31" s="76">
        <f t="shared" si="3"/>
        <v>2.1439089906956097</v>
      </c>
      <c r="G31" s="76">
        <f t="shared" si="2"/>
        <v>0.39147197107111115</v>
      </c>
    </row>
    <row r="32" spans="1:7" ht="20.399999999999999" x14ac:dyDescent="0.2">
      <c r="A32" s="13" t="s">
        <v>157</v>
      </c>
      <c r="B32" s="59">
        <v>346623.74</v>
      </c>
      <c r="C32" s="59">
        <v>1146986.54</v>
      </c>
      <c r="D32" s="59">
        <v>1146986.54</v>
      </c>
      <c r="E32" s="14">
        <v>770443.25</v>
      </c>
      <c r="F32" s="76">
        <f t="shared" si="3"/>
        <v>2.2227076829763592</v>
      </c>
      <c r="G32" s="76">
        <f t="shared" si="2"/>
        <v>0.67171080316252008</v>
      </c>
    </row>
    <row r="33" spans="1:7" ht="30" customHeight="1" x14ac:dyDescent="0.2">
      <c r="A33" s="13" t="s">
        <v>70</v>
      </c>
      <c r="B33" s="59">
        <v>17870.86</v>
      </c>
      <c r="C33" s="59">
        <v>849180</v>
      </c>
      <c r="D33" s="59">
        <v>849180</v>
      </c>
      <c r="E33" s="14">
        <v>11000</v>
      </c>
      <c r="F33" s="76">
        <f t="shared" si="3"/>
        <v>0.61552717664398915</v>
      </c>
      <c r="G33" s="76">
        <f t="shared" si="2"/>
        <v>1.2953672955086083E-2</v>
      </c>
    </row>
    <row r="34" spans="1:7" ht="20.399999999999999" x14ac:dyDescent="0.2">
      <c r="A34" s="11" t="s">
        <v>54</v>
      </c>
      <c r="B34" s="12">
        <f t="shared" ref="B34:D34" si="24">SUM(B35)</f>
        <v>3315222.54</v>
      </c>
      <c r="C34" s="12">
        <f t="shared" si="24"/>
        <v>7718688</v>
      </c>
      <c r="D34" s="12">
        <f t="shared" si="24"/>
        <v>7718688</v>
      </c>
      <c r="E34" s="12">
        <f>SUM(E35)</f>
        <v>3744196.09</v>
      </c>
      <c r="F34" s="76">
        <f t="shared" si="3"/>
        <v>1.1293950993709159</v>
      </c>
      <c r="G34" s="76">
        <f t="shared" si="2"/>
        <v>0.48508193231803121</v>
      </c>
    </row>
    <row r="35" spans="1:7" ht="20.399999999999999" x14ac:dyDescent="0.2">
      <c r="A35" s="13" t="s">
        <v>55</v>
      </c>
      <c r="B35" s="14">
        <v>3315222.54</v>
      </c>
      <c r="C35" s="14">
        <v>7718688</v>
      </c>
      <c r="D35" s="14">
        <v>7718688</v>
      </c>
      <c r="E35" s="14">
        <v>3744196.09</v>
      </c>
      <c r="F35" s="76">
        <f t="shared" si="3"/>
        <v>1.1293950993709159</v>
      </c>
      <c r="G35" s="76">
        <f t="shared" si="2"/>
        <v>0.48508193231803121</v>
      </c>
    </row>
    <row r="36" spans="1:7" x14ac:dyDescent="0.2">
      <c r="A36" s="46" t="s">
        <v>170</v>
      </c>
      <c r="B36" s="86">
        <f>SUM(B37)</f>
        <v>195.77</v>
      </c>
      <c r="C36" s="86">
        <f t="shared" ref="C36:E36" si="25">SUM(C37)</f>
        <v>1000</v>
      </c>
      <c r="D36" s="86">
        <f t="shared" si="25"/>
        <v>1000</v>
      </c>
      <c r="E36" s="86">
        <f t="shared" si="25"/>
        <v>647.44000000000005</v>
      </c>
      <c r="F36" s="88">
        <f t="shared" ref="F36" si="26">E36/B36</f>
        <v>3.3071461408796039</v>
      </c>
      <c r="G36" s="88">
        <f t="shared" ref="G36" si="27">E36/D36</f>
        <v>0.64744000000000002</v>
      </c>
    </row>
    <row r="37" spans="1:7" x14ac:dyDescent="0.2">
      <c r="A37" s="11" t="s">
        <v>50</v>
      </c>
      <c r="B37" s="12">
        <f t="shared" ref="B37:D37" si="28">SUM(B38)</f>
        <v>195.77</v>
      </c>
      <c r="C37" s="12">
        <f t="shared" si="28"/>
        <v>1000</v>
      </c>
      <c r="D37" s="12">
        <f t="shared" si="28"/>
        <v>1000</v>
      </c>
      <c r="E37" s="12">
        <f>SUM(E38)</f>
        <v>647.44000000000005</v>
      </c>
      <c r="F37" s="76">
        <f t="shared" si="3"/>
        <v>3.3071461408796039</v>
      </c>
      <c r="G37" s="76">
        <f t="shared" si="2"/>
        <v>0.64744000000000002</v>
      </c>
    </row>
    <row r="38" spans="1:7" x14ac:dyDescent="0.2">
      <c r="A38" s="13" t="s">
        <v>51</v>
      </c>
      <c r="B38" s="16">
        <v>195.77</v>
      </c>
      <c r="C38" s="14">
        <v>1000</v>
      </c>
      <c r="D38" s="14">
        <v>1000</v>
      </c>
      <c r="E38" s="14">
        <v>647.44000000000005</v>
      </c>
      <c r="F38" s="76">
        <f t="shared" si="3"/>
        <v>3.3071461408796039</v>
      </c>
      <c r="G38" s="76">
        <f t="shared" si="2"/>
        <v>0.64744000000000002</v>
      </c>
    </row>
    <row r="39" spans="1:7" ht="22.8" x14ac:dyDescent="0.2">
      <c r="A39" s="46" t="s">
        <v>171</v>
      </c>
      <c r="B39" s="86">
        <f>SUM(B40)</f>
        <v>0</v>
      </c>
      <c r="C39" s="86">
        <f t="shared" ref="C39:E39" si="29">SUM(C40)</f>
        <v>140</v>
      </c>
      <c r="D39" s="86">
        <f t="shared" si="29"/>
        <v>140</v>
      </c>
      <c r="E39" s="86">
        <f t="shared" si="29"/>
        <v>0</v>
      </c>
      <c r="F39" s="87"/>
      <c r="G39" s="87"/>
    </row>
    <row r="40" spans="1:7" ht="15.75" customHeight="1" x14ac:dyDescent="0.2">
      <c r="A40" s="11" t="s">
        <v>158</v>
      </c>
      <c r="B40" s="12">
        <f>B41</f>
        <v>0</v>
      </c>
      <c r="C40" s="12">
        <f>C41</f>
        <v>140</v>
      </c>
      <c r="D40" s="12">
        <f>D41</f>
        <v>140</v>
      </c>
      <c r="E40" s="12">
        <f t="shared" ref="E40" si="30">E41</f>
        <v>0</v>
      </c>
      <c r="F40" s="76" t="e">
        <f t="shared" si="3"/>
        <v>#DIV/0!</v>
      </c>
      <c r="G40" s="76"/>
    </row>
    <row r="41" spans="1:7" x14ac:dyDescent="0.2">
      <c r="A41" s="13" t="s">
        <v>159</v>
      </c>
      <c r="B41" s="16"/>
      <c r="C41" s="14">
        <v>140</v>
      </c>
      <c r="D41" s="14">
        <v>140</v>
      </c>
      <c r="E41" s="14"/>
      <c r="F41" s="76" t="e">
        <f t="shared" si="3"/>
        <v>#DIV/0!</v>
      </c>
      <c r="G41" s="76">
        <f t="shared" si="2"/>
        <v>0</v>
      </c>
    </row>
    <row r="42" spans="1:7" x14ac:dyDescent="0.2">
      <c r="A42" s="13"/>
      <c r="B42" s="16"/>
      <c r="C42" s="14"/>
      <c r="D42" s="14"/>
      <c r="E42" s="14"/>
      <c r="F42" s="76"/>
      <c r="G42" s="76"/>
    </row>
    <row r="43" spans="1:7" x14ac:dyDescent="0.2">
      <c r="A43" s="46" t="s">
        <v>172</v>
      </c>
      <c r="B43" s="86">
        <f>SUM(B44)</f>
        <v>-189193.93</v>
      </c>
      <c r="C43" s="86">
        <f>SUM(C44)</f>
        <v>-14357.879999999997</v>
      </c>
      <c r="D43" s="86">
        <f>SUM(D44)</f>
        <v>-14357.879999999997</v>
      </c>
      <c r="E43" s="86">
        <f>SUM(E44)</f>
        <v>0</v>
      </c>
      <c r="F43" s="87"/>
      <c r="G43" s="87"/>
    </row>
    <row r="44" spans="1:7" x14ac:dyDescent="0.2">
      <c r="A44" s="11" t="s">
        <v>71</v>
      </c>
      <c r="B44" s="12">
        <f>SUM(B45:B46)</f>
        <v>-189193.93</v>
      </c>
      <c r="C44" s="12">
        <f>SUM(C45:C46)</f>
        <v>-14357.879999999997</v>
      </c>
      <c r="D44" s="12">
        <f>SUM(D45:D46)</f>
        <v>-14357.879999999997</v>
      </c>
      <c r="E44" s="12">
        <f>SUM(E45:E46)</f>
        <v>0</v>
      </c>
      <c r="F44" s="76"/>
      <c r="G44" s="76"/>
    </row>
    <row r="45" spans="1:7" x14ac:dyDescent="0.2">
      <c r="A45" s="13" t="s">
        <v>72</v>
      </c>
      <c r="B45" s="16"/>
      <c r="C45" s="14">
        <v>58565.62</v>
      </c>
      <c r="D45" s="14">
        <v>58565.62</v>
      </c>
      <c r="E45" s="14"/>
      <c r="F45" s="76"/>
      <c r="G45" s="76"/>
    </row>
    <row r="46" spans="1:7" x14ac:dyDescent="0.2">
      <c r="A46" s="13" t="s">
        <v>73</v>
      </c>
      <c r="B46" s="59">
        <v>-189193.93</v>
      </c>
      <c r="C46" s="14">
        <v>-72923.5</v>
      </c>
      <c r="D46" s="14">
        <v>-72923.5</v>
      </c>
      <c r="E46" s="59"/>
      <c r="F46" s="76">
        <f>E46/B46</f>
        <v>0</v>
      </c>
      <c r="G46" s="76">
        <f t="shared" si="2"/>
        <v>0</v>
      </c>
    </row>
    <row r="47" spans="1:7" ht="26.4" x14ac:dyDescent="0.25">
      <c r="A47" s="58" t="s">
        <v>74</v>
      </c>
      <c r="B47" s="60">
        <f>B8+B44</f>
        <v>3958336.4699999997</v>
      </c>
      <c r="C47" s="60">
        <f>C8+C44</f>
        <v>11617154.999999998</v>
      </c>
      <c r="D47" s="60">
        <f>D8+D44</f>
        <v>11617154.999999998</v>
      </c>
      <c r="E47" s="60">
        <f>E8+E44</f>
        <v>4783877.2300000004</v>
      </c>
      <c r="F47" s="77"/>
      <c r="G47" s="77"/>
    </row>
    <row r="48" spans="1:7" ht="22.5" customHeight="1" x14ac:dyDescent="0.2"/>
    <row r="49" spans="1:5" ht="44.25" customHeight="1" x14ac:dyDescent="0.2">
      <c r="A49" s="186"/>
      <c r="B49" s="187"/>
      <c r="C49" s="187"/>
      <c r="D49" s="187"/>
      <c r="E49" s="187"/>
    </row>
  </sheetData>
  <mergeCells count="1">
    <mergeCell ref="A49:E49"/>
  </mergeCells>
  <pageMargins left="0.74803149606299213" right="0.55118110236220474" top="0.78740157480314965" bottom="0.59055118110236227" header="0.51181102362204722" footer="0.51181102362204722"/>
  <pageSetup paperSize="9" fitToHeight="0" orientation="landscape" verticalDpi="0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6"/>
  <sheetViews>
    <sheetView showGridLines="0" topLeftCell="A4" zoomScaleNormal="100" workbookViewId="0">
      <selection activeCell="A7" sqref="A7:G7"/>
    </sheetView>
  </sheetViews>
  <sheetFormatPr defaultColWidth="9.109375" defaultRowHeight="11.4" x14ac:dyDescent="0.2"/>
  <cols>
    <col min="1" max="1" width="51.44140625" style="20" customWidth="1"/>
    <col min="2" max="2" width="15.33203125" style="20" customWidth="1"/>
    <col min="3" max="3" width="13.88671875" style="20" customWidth="1"/>
    <col min="4" max="4" width="14.6640625" style="20" customWidth="1"/>
    <col min="5" max="5" width="14.109375" style="20" customWidth="1"/>
    <col min="6" max="6" width="8.33203125" style="78" bestFit="1" customWidth="1"/>
    <col min="7" max="7" width="8.33203125" style="20" bestFit="1" customWidth="1"/>
    <col min="8" max="8" width="14.109375" style="20" bestFit="1" customWidth="1"/>
    <col min="9" max="16384" width="9.109375" style="20"/>
  </cols>
  <sheetData>
    <row r="1" spans="1:8" x14ac:dyDescent="0.2">
      <c r="A1" s="2" t="s">
        <v>14</v>
      </c>
    </row>
    <row r="2" spans="1:8" x14ac:dyDescent="0.2">
      <c r="A2" s="3"/>
    </row>
    <row r="3" spans="1:8" x14ac:dyDescent="0.2">
      <c r="A3" s="2" t="s">
        <v>163</v>
      </c>
    </row>
    <row r="4" spans="1:8" x14ac:dyDescent="0.2">
      <c r="A4" s="4" t="s">
        <v>94</v>
      </c>
    </row>
    <row r="6" spans="1:8" ht="20.399999999999999" x14ac:dyDescent="0.2">
      <c r="A6" s="83" t="s">
        <v>0</v>
      </c>
      <c r="B6" s="83" t="s">
        <v>83</v>
      </c>
      <c r="C6" s="83" t="s">
        <v>179</v>
      </c>
      <c r="D6" s="83" t="s">
        <v>160</v>
      </c>
      <c r="E6" s="83" t="s">
        <v>161</v>
      </c>
      <c r="F6" s="83" t="s">
        <v>11</v>
      </c>
      <c r="G6" s="83" t="s">
        <v>11</v>
      </c>
    </row>
    <row r="7" spans="1:8" ht="10.5" customHeight="1" x14ac:dyDescent="0.2">
      <c r="A7" s="7">
        <v>1</v>
      </c>
      <c r="B7" s="84">
        <v>2</v>
      </c>
      <c r="C7" s="7">
        <v>3</v>
      </c>
      <c r="D7" s="7">
        <v>4</v>
      </c>
      <c r="E7" s="7">
        <v>5</v>
      </c>
      <c r="F7" s="7" t="s">
        <v>12</v>
      </c>
      <c r="G7" s="7" t="s">
        <v>180</v>
      </c>
    </row>
    <row r="8" spans="1:8" ht="12" x14ac:dyDescent="0.25">
      <c r="A8" s="79" t="s">
        <v>1</v>
      </c>
      <c r="B8" s="80">
        <f>+B10++B14+B16+B20+B25+B32+B42+B51+B56+B63</f>
        <v>4669573.9299999988</v>
      </c>
      <c r="C8" s="80">
        <f t="shared" ref="C8" si="0">+C10++C14+C16+C20+C25+C32+C42+C51+C56+C63</f>
        <v>11617155</v>
      </c>
      <c r="D8" s="80">
        <f t="shared" ref="D8:E8" si="1">+D10++D14+D16+D20+D25+D32+D42+D51+D56+D63</f>
        <v>11617155</v>
      </c>
      <c r="E8" s="80">
        <f t="shared" si="1"/>
        <v>5208956.0099999988</v>
      </c>
      <c r="F8" s="82">
        <f t="shared" ref="F8:F41" si="2">+E8/B8*100</f>
        <v>111.55099133423508</v>
      </c>
      <c r="G8" s="82">
        <f>E8/D8*100</f>
        <v>44.838482485599954</v>
      </c>
    </row>
    <row r="9" spans="1:8" ht="12" x14ac:dyDescent="0.25">
      <c r="A9" s="90" t="s">
        <v>174</v>
      </c>
      <c r="B9" s="80">
        <f>B10+B14+B16</f>
        <v>3916160.48</v>
      </c>
      <c r="C9" s="80">
        <f t="shared" ref="C9:E9" si="3">C10+C14+C16</f>
        <v>8738527</v>
      </c>
      <c r="D9" s="80">
        <f t="shared" si="3"/>
        <v>8738527</v>
      </c>
      <c r="E9" s="80">
        <f t="shared" si="3"/>
        <v>4330070.33</v>
      </c>
      <c r="F9" s="82">
        <f t="shared" ref="F9" si="4">+E9/B9*100</f>
        <v>110.56927702819779</v>
      </c>
      <c r="G9" s="82">
        <f>E9/D9*100</f>
        <v>49.551489970792559</v>
      </c>
      <c r="H9" s="17">
        <f>B9+B19+B50+B55</f>
        <v>4669573.93</v>
      </c>
    </row>
    <row r="10" spans="1:8" x14ac:dyDescent="0.2">
      <c r="A10" s="11" t="s">
        <v>95</v>
      </c>
      <c r="B10" s="12">
        <f t="shared" ref="B10" si="5">SUM(B11:B13)</f>
        <v>3385939.29</v>
      </c>
      <c r="C10" s="12">
        <f t="shared" ref="C10:D10" si="6">SUM(C11:C13)</f>
        <v>7514512.1299999999</v>
      </c>
      <c r="D10" s="12">
        <f t="shared" si="6"/>
        <v>7514512.1299999999</v>
      </c>
      <c r="E10" s="12">
        <f>SUM(E11:E13)</f>
        <v>3726971.21</v>
      </c>
      <c r="F10" s="82">
        <f t="shared" si="2"/>
        <v>110.07200338786936</v>
      </c>
      <c r="G10" s="82">
        <f t="shared" ref="G10:G64" si="7">E10/D10*100</f>
        <v>49.596981753757582</v>
      </c>
    </row>
    <row r="11" spans="1:8" x14ac:dyDescent="0.2">
      <c r="A11" s="13" t="s">
        <v>96</v>
      </c>
      <c r="B11" s="14">
        <v>2996330.21</v>
      </c>
      <c r="C11" s="14">
        <v>6671394.1299999999</v>
      </c>
      <c r="D11" s="14">
        <v>6671394.1299999999</v>
      </c>
      <c r="E11" s="81">
        <v>3303246.25</v>
      </c>
      <c r="F11" s="82">
        <f t="shared" si="2"/>
        <v>110.24306463205203</v>
      </c>
      <c r="G11" s="82">
        <f t="shared" si="7"/>
        <v>49.513582702990448</v>
      </c>
    </row>
    <row r="12" spans="1:8" x14ac:dyDescent="0.2">
      <c r="A12" s="13" t="s">
        <v>97</v>
      </c>
      <c r="B12" s="14">
        <v>280020.08</v>
      </c>
      <c r="C12" s="14">
        <v>606853</v>
      </c>
      <c r="D12" s="14">
        <v>606853</v>
      </c>
      <c r="E12" s="81">
        <v>301436.39</v>
      </c>
      <c r="F12" s="82">
        <f t="shared" si="2"/>
        <v>107.64813366241451</v>
      </c>
      <c r="G12" s="82">
        <f t="shared" si="7"/>
        <v>49.672060614349775</v>
      </c>
    </row>
    <row r="13" spans="1:8" x14ac:dyDescent="0.2">
      <c r="A13" s="13" t="s">
        <v>98</v>
      </c>
      <c r="B13" s="14">
        <v>109589</v>
      </c>
      <c r="C13" s="14">
        <v>236265</v>
      </c>
      <c r="D13" s="14">
        <v>236265</v>
      </c>
      <c r="E13" s="81">
        <v>122288.57</v>
      </c>
      <c r="F13" s="82">
        <f t="shared" si="2"/>
        <v>111.58836197063576</v>
      </c>
      <c r="G13" s="82">
        <f t="shared" si="7"/>
        <v>51.759071381711216</v>
      </c>
    </row>
    <row r="14" spans="1:8" x14ac:dyDescent="0.2">
      <c r="A14" s="11" t="s">
        <v>99</v>
      </c>
      <c r="B14" s="12">
        <f t="shared" ref="B14:D14" si="8">SUM(B15)</f>
        <v>82692.02</v>
      </c>
      <c r="C14" s="12">
        <f t="shared" si="8"/>
        <v>219576</v>
      </c>
      <c r="D14" s="12">
        <f t="shared" si="8"/>
        <v>219576</v>
      </c>
      <c r="E14" s="12">
        <f>SUM(E15)</f>
        <v>88128.61</v>
      </c>
      <c r="F14" s="82">
        <f t="shared" si="2"/>
        <v>106.57450380338997</v>
      </c>
      <c r="G14" s="82">
        <f t="shared" si="7"/>
        <v>40.135811746274641</v>
      </c>
    </row>
    <row r="15" spans="1:8" x14ac:dyDescent="0.2">
      <c r="A15" s="13" t="s">
        <v>100</v>
      </c>
      <c r="B15" s="14">
        <v>82692.02</v>
      </c>
      <c r="C15" s="14">
        <v>219576</v>
      </c>
      <c r="D15" s="14">
        <v>219576</v>
      </c>
      <c r="E15" s="81">
        <v>88128.61</v>
      </c>
      <c r="F15" s="82">
        <f t="shared" si="2"/>
        <v>106.57450380338997</v>
      </c>
      <c r="G15" s="82">
        <f t="shared" si="7"/>
        <v>40.135811746274641</v>
      </c>
    </row>
    <row r="16" spans="1:8" x14ac:dyDescent="0.2">
      <c r="A16" s="11" t="s">
        <v>101</v>
      </c>
      <c r="B16" s="12">
        <f t="shared" ref="B16" si="9">SUM(B17:B18)</f>
        <v>447529.17000000004</v>
      </c>
      <c r="C16" s="12">
        <f t="shared" ref="C16:D16" si="10">SUM(C17:C18)</f>
        <v>1004438.87</v>
      </c>
      <c r="D16" s="12">
        <f t="shared" si="10"/>
        <v>1004438.87</v>
      </c>
      <c r="E16" s="12">
        <f>SUM(E17:E18)</f>
        <v>514970.51</v>
      </c>
      <c r="F16" s="82">
        <f t="shared" si="2"/>
        <v>115.06970819354633</v>
      </c>
      <c r="G16" s="82">
        <f t="shared" si="7"/>
        <v>51.269472476707321</v>
      </c>
    </row>
    <row r="17" spans="1:7" x14ac:dyDescent="0.2">
      <c r="A17" s="13" t="s">
        <v>102</v>
      </c>
      <c r="B17" s="14">
        <v>446844.39</v>
      </c>
      <c r="C17" s="14">
        <v>1002188.87</v>
      </c>
      <c r="D17" s="14">
        <v>1002188.87</v>
      </c>
      <c r="E17" s="81">
        <v>514252.14</v>
      </c>
      <c r="F17" s="82">
        <f t="shared" si="2"/>
        <v>115.0852850586308</v>
      </c>
      <c r="G17" s="82">
        <f t="shared" si="7"/>
        <v>51.312896739713345</v>
      </c>
    </row>
    <row r="18" spans="1:7" x14ac:dyDescent="0.2">
      <c r="A18" s="13" t="s">
        <v>103</v>
      </c>
      <c r="B18" s="14">
        <v>684.78</v>
      </c>
      <c r="C18" s="14">
        <v>2250</v>
      </c>
      <c r="D18" s="14">
        <v>2250</v>
      </c>
      <c r="E18" s="81">
        <v>718.37</v>
      </c>
      <c r="F18" s="82">
        <f t="shared" si="2"/>
        <v>104.90522503577793</v>
      </c>
      <c r="G18" s="82">
        <f t="shared" si="7"/>
        <v>31.927555555555553</v>
      </c>
    </row>
    <row r="19" spans="1:7" ht="12" x14ac:dyDescent="0.25">
      <c r="A19" s="90" t="s">
        <v>175</v>
      </c>
      <c r="B19" s="60">
        <f>B20+B25+B32+B42</f>
        <v>712231.23</v>
      </c>
      <c r="C19" s="60">
        <f t="shared" ref="C19:E19" si="11">C20+C25+C32+C42</f>
        <v>1883637</v>
      </c>
      <c r="D19" s="60">
        <f t="shared" si="11"/>
        <v>1883637</v>
      </c>
      <c r="E19" s="60">
        <f t="shared" si="11"/>
        <v>805287.8899999999</v>
      </c>
      <c r="F19" s="82">
        <f t="shared" ref="F19" si="12">+E19/B19*100</f>
        <v>113.06551244600715</v>
      </c>
      <c r="G19" s="82">
        <f t="shared" ref="G19" si="13">E19/D19*100</f>
        <v>42.751755778846977</v>
      </c>
    </row>
    <row r="20" spans="1:7" x14ac:dyDescent="0.2">
      <c r="A20" s="11" t="s">
        <v>104</v>
      </c>
      <c r="B20" s="12">
        <f t="shared" ref="B20" si="14">SUM(B21:B24)</f>
        <v>97897.51999999999</v>
      </c>
      <c r="C20" s="12">
        <f t="shared" ref="C20:D20" si="15">SUM(C21:C24)</f>
        <v>261941</v>
      </c>
      <c r="D20" s="12">
        <f t="shared" si="15"/>
        <v>261941</v>
      </c>
      <c r="E20" s="12">
        <f>SUM(E21:E24)</f>
        <v>103612.59999999999</v>
      </c>
      <c r="F20" s="82">
        <f t="shared" si="2"/>
        <v>105.83781897641533</v>
      </c>
      <c r="G20" s="82">
        <f t="shared" si="7"/>
        <v>39.55570147475958</v>
      </c>
    </row>
    <row r="21" spans="1:7" x14ac:dyDescent="0.2">
      <c r="A21" s="13" t="s">
        <v>105</v>
      </c>
      <c r="B21" s="14">
        <v>6199.09</v>
      </c>
      <c r="C21" s="14">
        <v>22457</v>
      </c>
      <c r="D21" s="14">
        <v>22457</v>
      </c>
      <c r="E21" s="81">
        <v>7620.38</v>
      </c>
      <c r="F21" s="82">
        <f t="shared" si="2"/>
        <v>122.92739740832927</v>
      </c>
      <c r="G21" s="82">
        <f t="shared" si="7"/>
        <v>33.933205681969987</v>
      </c>
    </row>
    <row r="22" spans="1:7" ht="10.5" customHeight="1" x14ac:dyDescent="0.2">
      <c r="A22" s="13" t="s">
        <v>106</v>
      </c>
      <c r="B22" s="14">
        <v>80727.199999999997</v>
      </c>
      <c r="C22" s="14">
        <v>194687</v>
      </c>
      <c r="D22" s="14">
        <v>194687</v>
      </c>
      <c r="E22" s="81">
        <v>86854.76</v>
      </c>
      <c r="F22" s="82">
        <f t="shared" si="2"/>
        <v>107.5904527841917</v>
      </c>
      <c r="G22" s="82">
        <f t="shared" si="7"/>
        <v>44.612511364395154</v>
      </c>
    </row>
    <row r="23" spans="1:7" x14ac:dyDescent="0.2">
      <c r="A23" s="13" t="s">
        <v>107</v>
      </c>
      <c r="B23" s="14">
        <v>9949.26</v>
      </c>
      <c r="C23" s="14">
        <v>39601</v>
      </c>
      <c r="D23" s="14">
        <v>39601</v>
      </c>
      <c r="E23" s="81">
        <v>7608.81</v>
      </c>
      <c r="F23" s="82">
        <f t="shared" si="2"/>
        <v>76.476139934025241</v>
      </c>
      <c r="G23" s="82">
        <f t="shared" si="7"/>
        <v>19.213681472690084</v>
      </c>
    </row>
    <row r="24" spans="1:7" x14ac:dyDescent="0.2">
      <c r="A24" s="13" t="s">
        <v>108</v>
      </c>
      <c r="B24" s="14">
        <v>1021.97</v>
      </c>
      <c r="C24" s="14">
        <v>5196</v>
      </c>
      <c r="D24" s="14">
        <v>5196</v>
      </c>
      <c r="E24" s="81">
        <v>1528.65</v>
      </c>
      <c r="F24" s="82">
        <f t="shared" si="2"/>
        <v>149.57875475796746</v>
      </c>
      <c r="G24" s="82">
        <f t="shared" si="7"/>
        <v>29.419745958429562</v>
      </c>
    </row>
    <row r="25" spans="1:7" x14ac:dyDescent="0.2">
      <c r="A25" s="11" t="s">
        <v>109</v>
      </c>
      <c r="B25" s="12">
        <f t="shared" ref="B25" si="16">SUM(B26:B31)</f>
        <v>273469.59000000003</v>
      </c>
      <c r="C25" s="12">
        <f t="shared" ref="C25:D25" si="17">SUM(C26:C31)</f>
        <v>763358</v>
      </c>
      <c r="D25" s="12">
        <f t="shared" si="17"/>
        <v>763358</v>
      </c>
      <c r="E25" s="12">
        <f>SUM(E26:E31)</f>
        <v>341988.81</v>
      </c>
      <c r="F25" s="82">
        <f t="shared" si="2"/>
        <v>125.05551714177798</v>
      </c>
      <c r="G25" s="82">
        <f t="shared" si="7"/>
        <v>44.800579806591401</v>
      </c>
    </row>
    <row r="26" spans="1:7" x14ac:dyDescent="0.2">
      <c r="A26" s="13" t="s">
        <v>110</v>
      </c>
      <c r="B26" s="14">
        <v>20940.84</v>
      </c>
      <c r="C26" s="14">
        <v>47650</v>
      </c>
      <c r="D26" s="14">
        <v>47650</v>
      </c>
      <c r="E26" s="81">
        <v>26396.26</v>
      </c>
      <c r="F26" s="82">
        <f t="shared" si="2"/>
        <v>126.05158150293873</v>
      </c>
      <c r="G26" s="82">
        <f t="shared" si="7"/>
        <v>55.396138509968516</v>
      </c>
    </row>
    <row r="27" spans="1:7" x14ac:dyDescent="0.2">
      <c r="A27" s="13" t="s">
        <v>111</v>
      </c>
      <c r="B27" s="14">
        <v>53603.75</v>
      </c>
      <c r="C27" s="14">
        <v>193973</v>
      </c>
      <c r="D27" s="14">
        <v>193973</v>
      </c>
      <c r="E27" s="81">
        <v>73857.33</v>
      </c>
      <c r="F27" s="82">
        <f t="shared" si="2"/>
        <v>137.78388638854557</v>
      </c>
      <c r="G27" s="82">
        <f t="shared" si="7"/>
        <v>38.076087909141989</v>
      </c>
    </row>
    <row r="28" spans="1:7" x14ac:dyDescent="0.2">
      <c r="A28" s="13" t="s">
        <v>112</v>
      </c>
      <c r="B28" s="14">
        <v>159203.64000000001</v>
      </c>
      <c r="C28" s="14">
        <v>376940</v>
      </c>
      <c r="D28" s="14">
        <v>376940</v>
      </c>
      <c r="E28" s="81">
        <v>195950.52</v>
      </c>
      <c r="F28" s="82">
        <f t="shared" si="2"/>
        <v>123.08168330824596</v>
      </c>
      <c r="G28" s="82">
        <f t="shared" si="7"/>
        <v>51.984538653366585</v>
      </c>
    </row>
    <row r="29" spans="1:7" ht="11.25" customHeight="1" x14ac:dyDescent="0.2">
      <c r="A29" s="13" t="s">
        <v>113</v>
      </c>
      <c r="B29" s="14">
        <v>777.94</v>
      </c>
      <c r="C29" s="14">
        <v>32475</v>
      </c>
      <c r="D29" s="14">
        <v>32475</v>
      </c>
      <c r="E29" s="81">
        <v>11827.7</v>
      </c>
      <c r="F29" s="82">
        <f t="shared" si="2"/>
        <v>1520.3871763889247</v>
      </c>
      <c r="G29" s="82">
        <f t="shared" si="7"/>
        <v>36.420939183987684</v>
      </c>
    </row>
    <row r="30" spans="1:7" x14ac:dyDescent="0.2">
      <c r="A30" s="13" t="s">
        <v>114</v>
      </c>
      <c r="B30" s="14">
        <v>11049.13</v>
      </c>
      <c r="C30" s="14">
        <v>43900</v>
      </c>
      <c r="D30" s="14">
        <v>43900</v>
      </c>
      <c r="E30" s="81">
        <v>19596.09</v>
      </c>
      <c r="F30" s="82">
        <f t="shared" si="2"/>
        <v>177.35414462496144</v>
      </c>
      <c r="G30" s="82">
        <f t="shared" si="7"/>
        <v>44.638018223234624</v>
      </c>
    </row>
    <row r="31" spans="1:7" x14ac:dyDescent="0.2">
      <c r="A31" s="13" t="s">
        <v>115</v>
      </c>
      <c r="B31" s="14">
        <v>27894.29</v>
      </c>
      <c r="C31" s="14">
        <v>68420</v>
      </c>
      <c r="D31" s="14">
        <v>68420</v>
      </c>
      <c r="E31" s="81">
        <v>14360.91</v>
      </c>
      <c r="F31" s="82">
        <f t="shared" si="2"/>
        <v>51.483332251869463</v>
      </c>
      <c r="G31" s="82">
        <f t="shared" si="7"/>
        <v>20.9893452206957</v>
      </c>
    </row>
    <row r="32" spans="1:7" x14ac:dyDescent="0.2">
      <c r="A32" s="11" t="s">
        <v>116</v>
      </c>
      <c r="B32" s="12">
        <f t="shared" ref="B32" si="18">SUM(B33:B41)</f>
        <v>281624.02</v>
      </c>
      <c r="C32" s="12">
        <f t="shared" ref="C32:D32" si="19">SUM(C33:C41)</f>
        <v>680263</v>
      </c>
      <c r="D32" s="12">
        <f t="shared" si="19"/>
        <v>680263</v>
      </c>
      <c r="E32" s="12">
        <f>SUM(E33:E41)</f>
        <v>293835.01</v>
      </c>
      <c r="F32" s="82">
        <f t="shared" si="2"/>
        <v>104.33591921598165</v>
      </c>
      <c r="G32" s="82">
        <f t="shared" si="7"/>
        <v>43.194324842009635</v>
      </c>
    </row>
    <row r="33" spans="1:7" x14ac:dyDescent="0.2">
      <c r="A33" s="13" t="s">
        <v>117</v>
      </c>
      <c r="B33" s="14">
        <v>49322.91</v>
      </c>
      <c r="C33" s="14">
        <v>90862</v>
      </c>
      <c r="D33" s="14">
        <v>90862</v>
      </c>
      <c r="E33" s="81">
        <v>47347.6</v>
      </c>
      <c r="F33" s="82">
        <f t="shared" si="2"/>
        <v>95.995147082765385</v>
      </c>
      <c r="G33" s="82">
        <f t="shared" si="7"/>
        <v>52.10935264466994</v>
      </c>
    </row>
    <row r="34" spans="1:7" x14ac:dyDescent="0.2">
      <c r="A34" s="13" t="s">
        <v>118</v>
      </c>
      <c r="B34" s="14">
        <v>53120.94</v>
      </c>
      <c r="C34" s="14">
        <v>142695</v>
      </c>
      <c r="D34" s="14">
        <v>142695</v>
      </c>
      <c r="E34" s="81">
        <v>53459.91</v>
      </c>
      <c r="F34" s="82">
        <f t="shared" si="2"/>
        <v>100.6381099430846</v>
      </c>
      <c r="G34" s="82">
        <f t="shared" si="7"/>
        <v>37.464459161147907</v>
      </c>
    </row>
    <row r="35" spans="1:7" x14ac:dyDescent="0.2">
      <c r="A35" s="13" t="s">
        <v>119</v>
      </c>
      <c r="B35" s="14">
        <v>6344.75</v>
      </c>
      <c r="C35" s="14">
        <v>15519</v>
      </c>
      <c r="D35" s="14">
        <v>15519</v>
      </c>
      <c r="E35" s="81">
        <v>5148.9799999999996</v>
      </c>
      <c r="F35" s="82">
        <f t="shared" si="2"/>
        <v>81.153394538791915</v>
      </c>
      <c r="G35" s="82">
        <f t="shared" si="7"/>
        <v>33.178555319286033</v>
      </c>
    </row>
    <row r="36" spans="1:7" x14ac:dyDescent="0.2">
      <c r="A36" s="13" t="s">
        <v>120</v>
      </c>
      <c r="B36" s="14">
        <v>18654.419999999998</v>
      </c>
      <c r="C36" s="14">
        <v>42470</v>
      </c>
      <c r="D36" s="14">
        <v>42470</v>
      </c>
      <c r="E36" s="81">
        <v>16727.12</v>
      </c>
      <c r="F36" s="82">
        <f t="shared" si="2"/>
        <v>89.668400304056632</v>
      </c>
      <c r="G36" s="82">
        <f t="shared" si="7"/>
        <v>39.385731104308924</v>
      </c>
    </row>
    <row r="37" spans="1:7" x14ac:dyDescent="0.2">
      <c r="A37" s="13" t="s">
        <v>121</v>
      </c>
      <c r="B37" s="14">
        <v>13158.3</v>
      </c>
      <c r="C37" s="14">
        <v>42865</v>
      </c>
      <c r="D37" s="14">
        <v>42865</v>
      </c>
      <c r="E37" s="81">
        <v>12632.75</v>
      </c>
      <c r="F37" s="82">
        <f t="shared" si="2"/>
        <v>96.005943016955086</v>
      </c>
      <c r="G37" s="82">
        <f t="shared" si="7"/>
        <v>29.471013647497955</v>
      </c>
    </row>
    <row r="38" spans="1:7" x14ac:dyDescent="0.2">
      <c r="A38" s="13" t="s">
        <v>122</v>
      </c>
      <c r="B38" s="14">
        <v>877.22</v>
      </c>
      <c r="C38" s="14">
        <v>2655</v>
      </c>
      <c r="D38" s="14">
        <v>2655</v>
      </c>
      <c r="E38" s="81">
        <v>815.72</v>
      </c>
      <c r="F38" s="82">
        <f t="shared" si="2"/>
        <v>92.989215932149293</v>
      </c>
      <c r="G38" s="82">
        <f t="shared" si="7"/>
        <v>30.723917137476459</v>
      </c>
    </row>
    <row r="39" spans="1:7" x14ac:dyDescent="0.2">
      <c r="A39" s="13" t="s">
        <v>123</v>
      </c>
      <c r="B39" s="14">
        <v>86600.79</v>
      </c>
      <c r="C39" s="14">
        <v>215937</v>
      </c>
      <c r="D39" s="14">
        <v>215937</v>
      </c>
      <c r="E39" s="81">
        <v>97688.62</v>
      </c>
      <c r="F39" s="82">
        <f t="shared" si="2"/>
        <v>112.80338204766956</v>
      </c>
      <c r="G39" s="82">
        <f t="shared" si="7"/>
        <v>45.239407790235113</v>
      </c>
    </row>
    <row r="40" spans="1:7" x14ac:dyDescent="0.2">
      <c r="A40" s="13" t="s">
        <v>124</v>
      </c>
      <c r="B40" s="14">
        <v>17391.12</v>
      </c>
      <c r="C40" s="14">
        <v>42470</v>
      </c>
      <c r="D40" s="14">
        <v>42470</v>
      </c>
      <c r="E40" s="81">
        <v>20614.36</v>
      </c>
      <c r="F40" s="82">
        <f t="shared" si="2"/>
        <v>118.53382645856047</v>
      </c>
      <c r="G40" s="82">
        <f t="shared" si="7"/>
        <v>48.538639039321872</v>
      </c>
    </row>
    <row r="41" spans="1:7" x14ac:dyDescent="0.2">
      <c r="A41" s="13" t="s">
        <v>125</v>
      </c>
      <c r="B41" s="14">
        <v>36153.57</v>
      </c>
      <c r="C41" s="14">
        <v>84790</v>
      </c>
      <c r="D41" s="14">
        <v>84790</v>
      </c>
      <c r="E41" s="81">
        <v>39399.949999999997</v>
      </c>
      <c r="F41" s="82">
        <f t="shared" si="2"/>
        <v>108.97941752363597</v>
      </c>
      <c r="G41" s="82">
        <f t="shared" si="7"/>
        <v>46.467684868498637</v>
      </c>
    </row>
    <row r="42" spans="1:7" ht="11.25" customHeight="1" x14ac:dyDescent="0.2">
      <c r="A42" s="11" t="s">
        <v>126</v>
      </c>
      <c r="B42" s="12">
        <f t="shared" ref="B42" si="20">SUM(B43:B49)</f>
        <v>59240.099999999991</v>
      </c>
      <c r="C42" s="12">
        <f t="shared" ref="C42:D42" si="21">SUM(C43:C49)</f>
        <v>178075</v>
      </c>
      <c r="D42" s="12">
        <f t="shared" si="21"/>
        <v>178075</v>
      </c>
      <c r="E42" s="12">
        <f>SUM(E43:E49)</f>
        <v>65851.47</v>
      </c>
      <c r="F42" s="82">
        <f t="shared" ref="F42:F60" si="22">+E42/B42*100</f>
        <v>111.16029513792181</v>
      </c>
      <c r="G42" s="82">
        <f t="shared" si="7"/>
        <v>36.979626561841918</v>
      </c>
    </row>
    <row r="43" spans="1:7" ht="20.399999999999999" x14ac:dyDescent="0.2">
      <c r="A43" s="13" t="s">
        <v>127</v>
      </c>
      <c r="B43" s="14">
        <v>3627.31</v>
      </c>
      <c r="C43" s="14">
        <v>9300</v>
      </c>
      <c r="D43" s="14">
        <v>9300</v>
      </c>
      <c r="E43" s="81">
        <v>4455.3</v>
      </c>
      <c r="F43" s="82">
        <f t="shared" si="22"/>
        <v>122.82655742133979</v>
      </c>
      <c r="G43" s="82">
        <f t="shared" si="7"/>
        <v>47.906451612903226</v>
      </c>
    </row>
    <row r="44" spans="1:7" x14ac:dyDescent="0.2">
      <c r="A44" s="13" t="s">
        <v>128</v>
      </c>
      <c r="B44" s="14">
        <v>13057.38</v>
      </c>
      <c r="C44" s="14">
        <v>31855</v>
      </c>
      <c r="D44" s="14">
        <v>31855</v>
      </c>
      <c r="E44" s="81">
        <v>12880.09</v>
      </c>
      <c r="F44" s="82">
        <f t="shared" si="22"/>
        <v>98.642223784557089</v>
      </c>
      <c r="G44" s="82">
        <f t="shared" si="7"/>
        <v>40.433495526604929</v>
      </c>
    </row>
    <row r="45" spans="1:7" x14ac:dyDescent="0.2">
      <c r="A45" s="13" t="s">
        <v>129</v>
      </c>
      <c r="B45" s="14">
        <v>376.73</v>
      </c>
      <c r="C45" s="14">
        <v>1330</v>
      </c>
      <c r="D45" s="14">
        <v>1330</v>
      </c>
      <c r="E45" s="81">
        <v>751.5</v>
      </c>
      <c r="F45" s="82">
        <f t="shared" si="22"/>
        <v>199.47973349613781</v>
      </c>
      <c r="G45" s="82">
        <f t="shared" si="7"/>
        <v>56.503759398496243</v>
      </c>
    </row>
    <row r="46" spans="1:7" x14ac:dyDescent="0.2">
      <c r="A46" s="13" t="s">
        <v>130</v>
      </c>
      <c r="B46" s="14">
        <v>4989.74</v>
      </c>
      <c r="C46" s="14">
        <v>11280</v>
      </c>
      <c r="D46" s="14">
        <v>11280</v>
      </c>
      <c r="E46" s="81">
        <v>4915.3599999999997</v>
      </c>
      <c r="F46" s="82">
        <f t="shared" si="22"/>
        <v>98.509341168076887</v>
      </c>
      <c r="G46" s="82">
        <f t="shared" si="7"/>
        <v>43.575886524822693</v>
      </c>
    </row>
    <row r="47" spans="1:7" x14ac:dyDescent="0.2">
      <c r="A47" s="13" t="s">
        <v>131</v>
      </c>
      <c r="B47" s="14">
        <v>9281.74</v>
      </c>
      <c r="C47" s="14">
        <v>21270</v>
      </c>
      <c r="D47" s="14">
        <v>21270</v>
      </c>
      <c r="E47" s="81">
        <v>8646.7000000000007</v>
      </c>
      <c r="F47" s="82">
        <f t="shared" si="22"/>
        <v>93.158179393087948</v>
      </c>
      <c r="G47" s="82">
        <f t="shared" si="7"/>
        <v>40.652092148566062</v>
      </c>
    </row>
    <row r="48" spans="1:7" x14ac:dyDescent="0.2">
      <c r="A48" s="13" t="s">
        <v>132</v>
      </c>
      <c r="B48" s="14">
        <v>27690.62</v>
      </c>
      <c r="C48" s="14">
        <v>101980</v>
      </c>
      <c r="D48" s="14">
        <v>101980</v>
      </c>
      <c r="E48" s="81">
        <v>33996.6</v>
      </c>
      <c r="F48" s="82">
        <f t="shared" si="22"/>
        <v>122.77298233120095</v>
      </c>
      <c r="G48" s="82">
        <f t="shared" si="7"/>
        <v>33.336536575799173</v>
      </c>
    </row>
    <row r="49" spans="1:7" x14ac:dyDescent="0.2">
      <c r="A49" s="13" t="s">
        <v>133</v>
      </c>
      <c r="B49" s="14">
        <v>216.58</v>
      </c>
      <c r="C49" s="14">
        <v>1060</v>
      </c>
      <c r="D49" s="14">
        <v>1060</v>
      </c>
      <c r="E49" s="81">
        <v>205.92</v>
      </c>
      <c r="F49" s="82">
        <f t="shared" si="22"/>
        <v>95.078031212484987</v>
      </c>
      <c r="G49" s="82">
        <f t="shared" si="7"/>
        <v>19.426415094339621</v>
      </c>
    </row>
    <row r="50" spans="1:7" ht="12" x14ac:dyDescent="0.25">
      <c r="A50" s="90" t="s">
        <v>176</v>
      </c>
      <c r="B50" s="60">
        <f>SUM(B51)</f>
        <v>17153.579999999998</v>
      </c>
      <c r="C50" s="60">
        <f t="shared" ref="C50:E50" si="23">SUM(C51)</f>
        <v>64547</v>
      </c>
      <c r="D50" s="60">
        <f t="shared" si="23"/>
        <v>64547</v>
      </c>
      <c r="E50" s="60">
        <f t="shared" si="23"/>
        <v>21702.73</v>
      </c>
      <c r="F50" s="82">
        <f t="shared" ref="F50" si="24">+E50/B50*100</f>
        <v>126.52011999827441</v>
      </c>
      <c r="G50" s="82">
        <f t="shared" ref="G50" si="25">E50/D50*100</f>
        <v>33.623142826157682</v>
      </c>
    </row>
    <row r="51" spans="1:7" x14ac:dyDescent="0.2">
      <c r="A51" s="11" t="s">
        <v>134</v>
      </c>
      <c r="B51" s="12">
        <f t="shared" ref="B51" si="26">SUM(B52:B54)</f>
        <v>17153.579999999998</v>
      </c>
      <c r="C51" s="12">
        <f t="shared" ref="C51:D51" si="27">SUM(C52:C54)</f>
        <v>64547</v>
      </c>
      <c r="D51" s="12">
        <f t="shared" si="27"/>
        <v>64547</v>
      </c>
      <c r="E51" s="12">
        <f>SUM(E52:E54)</f>
        <v>21702.73</v>
      </c>
      <c r="F51" s="82">
        <f t="shared" si="22"/>
        <v>126.52011999827441</v>
      </c>
      <c r="G51" s="82">
        <f t="shared" si="7"/>
        <v>33.623142826157682</v>
      </c>
    </row>
    <row r="52" spans="1:7" x14ac:dyDescent="0.2">
      <c r="A52" s="13" t="s">
        <v>135</v>
      </c>
      <c r="B52" s="14">
        <v>1122.83</v>
      </c>
      <c r="C52" s="14">
        <v>4247</v>
      </c>
      <c r="D52" s="14">
        <v>4247</v>
      </c>
      <c r="E52" s="81">
        <v>1734.94</v>
      </c>
      <c r="F52" s="82">
        <f t="shared" si="22"/>
        <v>154.51493102250564</v>
      </c>
      <c r="G52" s="82">
        <f t="shared" si="7"/>
        <v>40.850953614315991</v>
      </c>
    </row>
    <row r="53" spans="1:7" ht="20.399999999999999" x14ac:dyDescent="0.2">
      <c r="A53" s="13" t="s">
        <v>136</v>
      </c>
      <c r="B53" s="16">
        <v>16.010000000000002</v>
      </c>
      <c r="C53" s="14"/>
      <c r="D53" s="14"/>
      <c r="E53" s="81"/>
      <c r="F53" s="82">
        <f t="shared" si="22"/>
        <v>0</v>
      </c>
      <c r="G53" s="82"/>
    </row>
    <row r="54" spans="1:7" x14ac:dyDescent="0.2">
      <c r="A54" s="13" t="s">
        <v>137</v>
      </c>
      <c r="B54" s="14">
        <v>16014.74</v>
      </c>
      <c r="C54" s="14">
        <v>60300</v>
      </c>
      <c r="D54" s="14">
        <v>60300</v>
      </c>
      <c r="E54" s="81">
        <v>19967.79</v>
      </c>
      <c r="F54" s="82">
        <f t="shared" si="22"/>
        <v>124.68382252849564</v>
      </c>
      <c r="G54" s="82">
        <f t="shared" si="7"/>
        <v>33.114079601990049</v>
      </c>
    </row>
    <row r="55" spans="1:7" ht="18.600000000000001" customHeight="1" x14ac:dyDescent="0.25">
      <c r="A55" s="90" t="s">
        <v>177</v>
      </c>
      <c r="B55" s="86">
        <f>B56+B63</f>
        <v>24028.639999999999</v>
      </c>
      <c r="C55" s="86">
        <f t="shared" ref="C55:E55" si="28">C56+C63</f>
        <v>930444</v>
      </c>
      <c r="D55" s="86">
        <f t="shared" si="28"/>
        <v>930444</v>
      </c>
      <c r="E55" s="86">
        <f t="shared" si="28"/>
        <v>51895.06</v>
      </c>
      <c r="F55" s="82">
        <f t="shared" ref="F55" si="29">+E55/B55*100</f>
        <v>215.97169044939704</v>
      </c>
      <c r="G55" s="82">
        <f t="shared" ref="G55" si="30">E55/D55*100</f>
        <v>5.5774511953432988</v>
      </c>
    </row>
    <row r="56" spans="1:7" x14ac:dyDescent="0.2">
      <c r="A56" s="11" t="s">
        <v>138</v>
      </c>
      <c r="B56" s="12">
        <f t="shared" ref="B56" si="31">SUM(B57:B62)</f>
        <v>24028.639999999999</v>
      </c>
      <c r="C56" s="12">
        <f t="shared" ref="C56:D56" si="32">SUM(C57:C62)</f>
        <v>353100</v>
      </c>
      <c r="D56" s="12">
        <f t="shared" si="32"/>
        <v>353100</v>
      </c>
      <c r="E56" s="12">
        <f>SUM(E57:E62)</f>
        <v>51895.06</v>
      </c>
      <c r="F56" s="82">
        <f t="shared" si="22"/>
        <v>215.97169044939704</v>
      </c>
      <c r="G56" s="82">
        <f t="shared" si="7"/>
        <v>14.696986689323138</v>
      </c>
    </row>
    <row r="57" spans="1:7" x14ac:dyDescent="0.2">
      <c r="A57" s="13" t="s">
        <v>139</v>
      </c>
      <c r="B57" s="14">
        <v>5215.59</v>
      </c>
      <c r="C57" s="14">
        <v>41000</v>
      </c>
      <c r="D57" s="14">
        <v>41000</v>
      </c>
      <c r="E57" s="81">
        <v>8373.4699999999993</v>
      </c>
      <c r="F57" s="82">
        <f t="shared" si="22"/>
        <v>160.54693716338898</v>
      </c>
      <c r="G57" s="82">
        <f t="shared" si="7"/>
        <v>20.423097560975609</v>
      </c>
    </row>
    <row r="58" spans="1:7" x14ac:dyDescent="0.2">
      <c r="A58" s="13" t="s">
        <v>140</v>
      </c>
      <c r="B58" s="14">
        <v>329.12</v>
      </c>
      <c r="C58" s="14">
        <v>8627</v>
      </c>
      <c r="D58" s="14">
        <v>8627</v>
      </c>
      <c r="E58" s="81">
        <v>6874.75</v>
      </c>
      <c r="F58" s="82">
        <f t="shared" si="22"/>
        <v>2088.8277831793876</v>
      </c>
      <c r="G58" s="82">
        <f t="shared" si="7"/>
        <v>79.688767821954329</v>
      </c>
    </row>
    <row r="59" spans="1:7" x14ac:dyDescent="0.2">
      <c r="A59" s="13" t="s">
        <v>141</v>
      </c>
      <c r="B59" s="14">
        <v>1619.22</v>
      </c>
      <c r="C59" s="14">
        <v>2000</v>
      </c>
      <c r="D59" s="14">
        <v>2000</v>
      </c>
      <c r="E59" s="81">
        <v>861.85</v>
      </c>
      <c r="F59" s="82">
        <f t="shared" si="22"/>
        <v>53.22624473511938</v>
      </c>
      <c r="G59" s="82">
        <f t="shared" si="7"/>
        <v>43.092500000000001</v>
      </c>
    </row>
    <row r="60" spans="1:7" x14ac:dyDescent="0.2">
      <c r="A60" s="13" t="s">
        <v>142</v>
      </c>
      <c r="B60" s="14">
        <v>16031.59</v>
      </c>
      <c r="C60" s="14">
        <v>296164</v>
      </c>
      <c r="D60" s="14">
        <v>296164</v>
      </c>
      <c r="E60" s="81">
        <v>35135.57</v>
      </c>
      <c r="F60" s="82">
        <f t="shared" si="22"/>
        <v>219.1645993940713</v>
      </c>
      <c r="G60" s="82">
        <f t="shared" si="7"/>
        <v>11.863551950946096</v>
      </c>
    </row>
    <row r="61" spans="1:7" x14ac:dyDescent="0.2">
      <c r="A61" s="13" t="s">
        <v>143</v>
      </c>
      <c r="B61" s="14"/>
      <c r="C61" s="14">
        <v>664</v>
      </c>
      <c r="D61" s="14">
        <v>664</v>
      </c>
      <c r="E61" s="81">
        <v>410.64</v>
      </c>
      <c r="F61" s="82"/>
      <c r="G61" s="82">
        <f t="shared" si="7"/>
        <v>61.843373493975903</v>
      </c>
    </row>
    <row r="62" spans="1:7" x14ac:dyDescent="0.2">
      <c r="A62" s="13" t="s">
        <v>144</v>
      </c>
      <c r="B62" s="14">
        <v>833.12</v>
      </c>
      <c r="C62" s="14">
        <v>4645</v>
      </c>
      <c r="D62" s="14">
        <v>4645</v>
      </c>
      <c r="E62" s="81">
        <v>238.78</v>
      </c>
      <c r="F62" s="82">
        <f>+E62/B62*100</f>
        <v>28.660937199923183</v>
      </c>
      <c r="G62" s="82">
        <f t="shared" si="7"/>
        <v>5.1405812701829925</v>
      </c>
    </row>
    <row r="63" spans="1:7" x14ac:dyDescent="0.2">
      <c r="A63" s="11" t="s">
        <v>145</v>
      </c>
      <c r="B63" s="12">
        <f t="shared" ref="B63:E63" si="33">SUM(B64)</f>
        <v>0</v>
      </c>
      <c r="C63" s="12">
        <f t="shared" si="33"/>
        <v>577344</v>
      </c>
      <c r="D63" s="12">
        <f t="shared" si="33"/>
        <v>577344</v>
      </c>
      <c r="E63" s="12">
        <f t="shared" si="33"/>
        <v>0</v>
      </c>
      <c r="F63" s="82"/>
      <c r="G63" s="82">
        <f t="shared" si="7"/>
        <v>0</v>
      </c>
    </row>
    <row r="64" spans="1:7" x14ac:dyDescent="0.2">
      <c r="A64" s="13" t="s">
        <v>146</v>
      </c>
      <c r="B64" s="14"/>
      <c r="C64" s="14">
        <v>577344</v>
      </c>
      <c r="D64" s="14">
        <v>577344</v>
      </c>
      <c r="E64" s="81"/>
      <c r="F64" s="82"/>
      <c r="G64" s="82">
        <f t="shared" si="7"/>
        <v>0</v>
      </c>
    </row>
    <row r="66" spans="1:5" ht="22.5" customHeight="1" x14ac:dyDescent="0.2">
      <c r="A66" s="186"/>
      <c r="B66" s="187"/>
      <c r="C66" s="187"/>
      <c r="D66" s="187"/>
      <c r="E66" s="187"/>
    </row>
  </sheetData>
  <mergeCells count="1">
    <mergeCell ref="A66:E66"/>
  </mergeCells>
  <pageMargins left="0.74803149606299213" right="0.74803149606299213" top="0.98425196850393704" bottom="0.98425196850393704" header="0.51181102362204722" footer="0.51181102362204722"/>
  <pageSetup paperSize="9" scale="92" fitToHeight="0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SAŽETAK</vt:lpstr>
      <vt:lpstr>1. Račun prihoda i rashoda ek. </vt:lpstr>
      <vt:lpstr>2. Rashodi prema izv. financira</vt:lpstr>
      <vt:lpstr>3. RASHODI PREMA FUNKC.KLASIF. </vt:lpstr>
      <vt:lpstr>4. RAČUN FINANCIRANJA</vt:lpstr>
      <vt:lpstr>5. RAČUN FINANC. PREMA IZVORIMA</vt:lpstr>
      <vt:lpstr>6. POSEBNI DIO</vt:lpstr>
      <vt:lpstr>Prihodi po ekonomskoj klasifik</vt:lpstr>
      <vt:lpstr>Rashodi ekonomska klasifikac</vt:lpstr>
      <vt:lpstr>Prihodi-izvori-ekonom. klasif</vt:lpstr>
      <vt:lpstr>Prihodi-Rashodi-rezultat-izvori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</dc:title>
  <dc:creator>Dolores Stankić</dc:creator>
  <cp:lastModifiedBy>Trnjina Marković</cp:lastModifiedBy>
  <cp:lastPrinted>2024-03-18T10:08:09Z</cp:lastPrinted>
  <dcterms:created xsi:type="dcterms:W3CDTF">2022-02-09T12:26:31Z</dcterms:created>
  <dcterms:modified xsi:type="dcterms:W3CDTF">2024-03-18T12:20:21Z</dcterms:modified>
</cp:coreProperties>
</file>