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.UHMP\Documents\Zavrsni 2024\Izvrsenje FP 2024\"/>
    </mc:Choice>
  </mc:AlternateContent>
  <xr:revisionPtr revIDLastSave="0" documentId="13_ncr:1_{A3820AE2-5CB6-47D0-9A93-4DCA696E0428}" xr6:coauthVersionLast="47" xr6:coauthVersionMax="47" xr10:uidLastSave="{00000000-0000-0000-0000-000000000000}"/>
  <bookViews>
    <workbookView xWindow="-108" yWindow="-108" windowWidth="23256" windowHeight="12576" tabRatio="676" xr2:uid="{00000000-000D-0000-FFFF-FFFF00000000}"/>
  </bookViews>
  <sheets>
    <sheet name="SAŽETAK" sheetId="19" r:id="rId1"/>
    <sheet name="1. Račun prihoda i rashoda ek. " sheetId="20" r:id="rId2"/>
    <sheet name="2. Rashodi prema izv. financira" sheetId="21" r:id="rId3"/>
    <sheet name="3. RASHODI PREMA FUNKC.KLASIF. " sheetId="22" r:id="rId4"/>
    <sheet name="4. RAČUN FINANCIRANJA" sheetId="23" r:id="rId5"/>
    <sheet name="5. RAČUN FINANC. PREMA IZVORIMA" sheetId="24" r:id="rId6"/>
    <sheet name="6. POSEBNI DIO" sheetId="25" r:id="rId7"/>
    <sheet name="Prihodi po ekonomskoj klasifik" sheetId="8" state="hidden" r:id="rId8"/>
    <sheet name="Rashodi ekonomska klasifikac" sheetId="11" state="hidden" r:id="rId9"/>
    <sheet name="Prihodi-izvori-ekonom. klasif" sheetId="10" state="hidden" r:id="rId10"/>
    <sheet name="Prihodi-Rashodi-rezultat-izvori" sheetId="6" state="hidden" r:id="rId11"/>
  </sheets>
  <calcPr calcId="181029"/>
</workbook>
</file>

<file path=xl/calcChain.xml><?xml version="1.0" encoding="utf-8"?>
<calcChain xmlns="http://schemas.openxmlformats.org/spreadsheetml/2006/main">
  <c r="D116" i="20" l="1"/>
  <c r="D100" i="20"/>
  <c r="D47" i="20"/>
  <c r="D46" i="20"/>
  <c r="D43" i="20"/>
  <c r="D42" i="20"/>
  <c r="D41" i="20" s="1"/>
  <c r="D9" i="20"/>
  <c r="D8" i="20"/>
  <c r="D391" i="25"/>
  <c r="D388" i="25"/>
  <c r="D385" i="25"/>
  <c r="D383" i="25"/>
  <c r="D382" i="25"/>
  <c r="D381" i="25" s="1"/>
  <c r="D375" i="25"/>
  <c r="D374" i="25"/>
  <c r="D368" i="25"/>
  <c r="D367" i="25"/>
  <c r="D360" i="25"/>
  <c r="D359" i="25"/>
  <c r="D356" i="25"/>
  <c r="D355" i="25"/>
  <c r="D342" i="25"/>
  <c r="D341" i="25"/>
  <c r="D330" i="25"/>
  <c r="D323" i="25" s="1"/>
  <c r="D322" i="25" s="1"/>
  <c r="D316" i="25"/>
  <c r="D315" i="25" s="1"/>
  <c r="D314" i="25" s="1"/>
  <c r="D313" i="25" s="1"/>
  <c r="D301" i="25"/>
  <c r="D300" i="25" s="1"/>
  <c r="D287" i="25" s="1"/>
  <c r="D289" i="25"/>
  <c r="D288" i="25"/>
  <c r="D278" i="25"/>
  <c r="D277" i="25" s="1"/>
  <c r="D269" i="25"/>
  <c r="D268" i="25"/>
  <c r="D261" i="25"/>
  <c r="D260" i="25"/>
  <c r="D249" i="25"/>
  <c r="D248" i="25"/>
  <c r="D242" i="25"/>
  <c r="D238" i="25"/>
  <c r="D237" i="25"/>
  <c r="D234" i="25"/>
  <c r="D233" i="25" s="1"/>
  <c r="D231" i="25"/>
  <c r="D230" i="25"/>
  <c r="D229" i="25" s="1"/>
  <c r="D220" i="25" s="1"/>
  <c r="D221" i="25"/>
  <c r="D206" i="25"/>
  <c r="D205" i="25" s="1"/>
  <c r="D193" i="25"/>
  <c r="D192" i="25" s="1"/>
  <c r="D191" i="25" s="1"/>
  <c r="D181" i="25"/>
  <c r="D180" i="25" s="1"/>
  <c r="D175" i="25" s="1"/>
  <c r="D176" i="25"/>
  <c r="D172" i="25"/>
  <c r="D171" i="25"/>
  <c r="D167" i="25"/>
  <c r="D166" i="25"/>
  <c r="D163" i="25"/>
  <c r="D162" i="25" s="1"/>
  <c r="D161" i="25" s="1"/>
  <c r="D144" i="25"/>
  <c r="D143" i="25"/>
  <c r="D135" i="25"/>
  <c r="D134" i="25"/>
  <c r="D132" i="25"/>
  <c r="D97" i="25"/>
  <c r="D96" i="25" s="1"/>
  <c r="D92" i="25"/>
  <c r="D91" i="25"/>
  <c r="D90" i="25" s="1"/>
  <c r="D50" i="25"/>
  <c r="D49" i="25" s="1"/>
  <c r="D38" i="25"/>
  <c r="D37" i="25" s="1"/>
  <c r="D27" i="25"/>
  <c r="D26" i="25" s="1"/>
  <c r="D9" i="25"/>
  <c r="C391" i="25"/>
  <c r="E26" i="19"/>
  <c r="D26" i="19"/>
  <c r="C26" i="19"/>
  <c r="C29" i="19"/>
  <c r="D241" i="25" l="1"/>
  <c r="D25" i="25" s="1"/>
  <c r="D24" i="25" s="1"/>
  <c r="D29" i="19"/>
  <c r="E26" i="25"/>
  <c r="E25" i="25" s="1"/>
  <c r="B24" i="25"/>
  <c r="B25" i="25"/>
  <c r="E391" i="25"/>
  <c r="E389" i="25"/>
  <c r="E386" i="25"/>
  <c r="E378" i="25"/>
  <c r="E376" i="25"/>
  <c r="E369" i="25"/>
  <c r="E368" i="25" s="1"/>
  <c r="E367" i="25" s="1"/>
  <c r="E364" i="25"/>
  <c r="E361" i="25"/>
  <c r="E357" i="25"/>
  <c r="E356" i="25" s="1"/>
  <c r="E355" i="25" s="1"/>
  <c r="E349" i="25"/>
  <c r="E343" i="25"/>
  <c r="E334" i="25"/>
  <c r="E332" i="25"/>
  <c r="E324" i="25"/>
  <c r="E319" i="25"/>
  <c r="E316" i="25"/>
  <c r="E375" i="25" l="1"/>
  <c r="E374" i="25" s="1"/>
  <c r="E360" i="25"/>
  <c r="E359" i="25" s="1"/>
  <c r="E342" i="25"/>
  <c r="E341" i="25" s="1"/>
  <c r="E323" i="25"/>
  <c r="E322" i="25" s="1"/>
  <c r="E315" i="25"/>
  <c r="E314" i="25" s="1"/>
  <c r="E313" i="25" s="1"/>
  <c r="E24" i="25" s="1"/>
  <c r="B315" i="25"/>
  <c r="B314" i="25"/>
  <c r="B313" i="25" s="1"/>
  <c r="F386" i="25"/>
  <c r="G386" i="25"/>
  <c r="F387" i="25"/>
  <c r="G387" i="25"/>
  <c r="F389" i="25"/>
  <c r="G389" i="25"/>
  <c r="F390" i="25"/>
  <c r="G390" i="25"/>
  <c r="F391" i="25"/>
  <c r="G391" i="25"/>
  <c r="F392" i="25"/>
  <c r="G392" i="25"/>
  <c r="F393" i="25"/>
  <c r="G393" i="25"/>
  <c r="B391" i="25"/>
  <c r="B386" i="25"/>
  <c r="E392" i="25"/>
  <c r="B385" i="25"/>
  <c r="G358" i="25"/>
  <c r="F358" i="25"/>
  <c r="C356" i="25"/>
  <c r="C355" i="25" s="1"/>
  <c r="B357" i="25"/>
  <c r="B356" i="25" s="1"/>
  <c r="B355" i="25" s="1"/>
  <c r="B349" i="25"/>
  <c r="B44" i="20"/>
  <c r="G45" i="20"/>
  <c r="E29" i="19"/>
  <c r="C10" i="19"/>
  <c r="D45" i="21"/>
  <c r="D43" i="21"/>
  <c r="D41" i="21"/>
  <c r="D37" i="21"/>
  <c r="D33" i="21"/>
  <c r="D30" i="21"/>
  <c r="D27" i="21"/>
  <c r="D24" i="21"/>
  <c r="D22" i="21"/>
  <c r="D20" i="21"/>
  <c r="D17" i="21"/>
  <c r="D14" i="21"/>
  <c r="D12" i="21"/>
  <c r="D9" i="21"/>
  <c r="D13" i="19"/>
  <c r="D10" i="19"/>
  <c r="D14" i="19" s="1"/>
  <c r="D32" i="19" s="1"/>
  <c r="E28" i="20"/>
  <c r="E26" i="20"/>
  <c r="E25" i="20" s="1"/>
  <c r="E136" i="25"/>
  <c r="F89" i="25"/>
  <c r="G89" i="25"/>
  <c r="E88" i="25"/>
  <c r="B88" i="25"/>
  <c r="D8" i="21" l="1"/>
  <c r="G357" i="25"/>
  <c r="G355" i="25"/>
  <c r="F355" i="25"/>
  <c r="F356" i="25"/>
  <c r="G356" i="25"/>
  <c r="F357" i="25"/>
  <c r="D26" i="21"/>
  <c r="G88" i="25"/>
  <c r="F88" i="25"/>
  <c r="F37" i="20" l="1"/>
  <c r="B32" i="19" l="1"/>
  <c r="B21" i="19"/>
  <c r="B13" i="19"/>
  <c r="B10" i="19"/>
  <c r="B14" i="19" s="1"/>
  <c r="G13" i="25"/>
  <c r="F16" i="25"/>
  <c r="F20" i="25"/>
  <c r="G23" i="25"/>
  <c r="F29" i="25"/>
  <c r="F30" i="25"/>
  <c r="F31" i="25"/>
  <c r="F33" i="25"/>
  <c r="F34" i="25"/>
  <c r="F35" i="25"/>
  <c r="F36" i="25"/>
  <c r="F52" i="25"/>
  <c r="F53" i="25"/>
  <c r="F54" i="25"/>
  <c r="F55" i="25"/>
  <c r="F57" i="25"/>
  <c r="F58" i="25"/>
  <c r="F59" i="25"/>
  <c r="F60" i="25"/>
  <c r="F61" i="25"/>
  <c r="F62" i="25"/>
  <c r="F63" i="25"/>
  <c r="F64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10" i="25"/>
  <c r="G10" i="25"/>
  <c r="F11" i="25"/>
  <c r="G11" i="25"/>
  <c r="F12" i="25"/>
  <c r="G12" i="25"/>
  <c r="F13" i="25"/>
  <c r="F14" i="25"/>
  <c r="G14" i="25"/>
  <c r="F15" i="25"/>
  <c r="G15" i="25"/>
  <c r="G16" i="25"/>
  <c r="F17" i="25"/>
  <c r="G17" i="25"/>
  <c r="F18" i="25"/>
  <c r="G18" i="25"/>
  <c r="F19" i="25"/>
  <c r="G19" i="25"/>
  <c r="G20" i="25"/>
  <c r="F21" i="25"/>
  <c r="G21" i="25"/>
  <c r="F22" i="25"/>
  <c r="G22" i="25"/>
  <c r="F23" i="25"/>
  <c r="G29" i="25"/>
  <c r="G30" i="25"/>
  <c r="G31" i="25"/>
  <c r="G33" i="25"/>
  <c r="G34" i="25"/>
  <c r="G35" i="25"/>
  <c r="G36" i="25"/>
  <c r="F40" i="25"/>
  <c r="G40" i="25"/>
  <c r="F41" i="25"/>
  <c r="G41" i="25"/>
  <c r="F42" i="25"/>
  <c r="G42" i="25"/>
  <c r="F44" i="25"/>
  <c r="G44" i="25"/>
  <c r="F45" i="25"/>
  <c r="G45" i="25"/>
  <c r="F46" i="25"/>
  <c r="G46" i="25"/>
  <c r="F47" i="25"/>
  <c r="G47" i="25"/>
  <c r="F48" i="25"/>
  <c r="G48" i="25"/>
  <c r="G52" i="25"/>
  <c r="G53" i="25"/>
  <c r="G54" i="25"/>
  <c r="G55" i="25"/>
  <c r="G57" i="25"/>
  <c r="G58" i="25"/>
  <c r="G59" i="25"/>
  <c r="G60" i="25"/>
  <c r="G61" i="25"/>
  <c r="G62" i="25"/>
  <c r="G63" i="25"/>
  <c r="G64" i="25"/>
  <c r="F65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F78" i="25"/>
  <c r="G78" i="25"/>
  <c r="F79" i="25"/>
  <c r="G79" i="25"/>
  <c r="F80" i="25"/>
  <c r="G80" i="25"/>
  <c r="F81" i="25"/>
  <c r="G81" i="25"/>
  <c r="F82" i="25"/>
  <c r="G82" i="25"/>
  <c r="F84" i="25"/>
  <c r="G84" i="25"/>
  <c r="F85" i="25"/>
  <c r="G85" i="25"/>
  <c r="F86" i="25"/>
  <c r="G86" i="25"/>
  <c r="F87" i="25"/>
  <c r="G87" i="25"/>
  <c r="F93" i="25"/>
  <c r="G93" i="25"/>
  <c r="F94" i="25"/>
  <c r="G94" i="25"/>
  <c r="F95" i="25"/>
  <c r="G95" i="25"/>
  <c r="F99" i="25"/>
  <c r="G99" i="25"/>
  <c r="F101" i="25"/>
  <c r="G101" i="25"/>
  <c r="F102" i="25"/>
  <c r="G102" i="25"/>
  <c r="F103" i="25"/>
  <c r="G103" i="25"/>
  <c r="F105" i="25"/>
  <c r="G105" i="25"/>
  <c r="F106" i="25"/>
  <c r="G106" i="25"/>
  <c r="F107" i="25"/>
  <c r="G107" i="25"/>
  <c r="F108" i="25"/>
  <c r="G108" i="25"/>
  <c r="F109" i="25"/>
  <c r="G109" i="25"/>
  <c r="F110" i="25"/>
  <c r="G110" i="25"/>
  <c r="F111" i="25"/>
  <c r="G111" i="25"/>
  <c r="F112" i="25"/>
  <c r="G112" i="25"/>
  <c r="F113" i="25"/>
  <c r="G113" i="25"/>
  <c r="F114" i="25"/>
  <c r="G114" i="25"/>
  <c r="F115" i="25"/>
  <c r="G115" i="25"/>
  <c r="F116" i="25"/>
  <c r="G116" i="25"/>
  <c r="F117" i="25"/>
  <c r="G117" i="25"/>
  <c r="F118" i="25"/>
  <c r="G118" i="25"/>
  <c r="F119" i="25"/>
  <c r="G119" i="25"/>
  <c r="F120" i="25"/>
  <c r="G120" i="25"/>
  <c r="F121" i="25"/>
  <c r="G121" i="25"/>
  <c r="F122" i="25"/>
  <c r="G122" i="25"/>
  <c r="F123" i="25"/>
  <c r="G123" i="25"/>
  <c r="F124" i="25"/>
  <c r="G124" i="25"/>
  <c r="F125" i="25"/>
  <c r="G125" i="25"/>
  <c r="F126" i="25"/>
  <c r="G126" i="25"/>
  <c r="F127" i="25"/>
  <c r="G127" i="25"/>
  <c r="F129" i="25"/>
  <c r="G129" i="25"/>
  <c r="F130" i="25"/>
  <c r="G130" i="25"/>
  <c r="F131" i="25"/>
  <c r="G131" i="25"/>
  <c r="F133" i="25"/>
  <c r="G133" i="25"/>
  <c r="F137" i="25"/>
  <c r="G137" i="25"/>
  <c r="F138" i="25"/>
  <c r="G138" i="25"/>
  <c r="F146" i="25"/>
  <c r="G146" i="25"/>
  <c r="F147" i="25"/>
  <c r="G147" i="25"/>
  <c r="F148" i="25"/>
  <c r="G148" i="25"/>
  <c r="F149" i="25"/>
  <c r="G149" i="25"/>
  <c r="F150" i="25"/>
  <c r="G150" i="25"/>
  <c r="F152" i="25"/>
  <c r="G152" i="25"/>
  <c r="F153" i="25"/>
  <c r="G153" i="25"/>
  <c r="F154" i="25"/>
  <c r="G154" i="25"/>
  <c r="F155" i="25"/>
  <c r="G155" i="25"/>
  <c r="F156" i="25"/>
  <c r="G156" i="25"/>
  <c r="F157" i="25"/>
  <c r="G157" i="25"/>
  <c r="F158" i="25"/>
  <c r="G158" i="25"/>
  <c r="F160" i="25"/>
  <c r="G160" i="25"/>
  <c r="F164" i="25"/>
  <c r="G164" i="25"/>
  <c r="F165" i="25"/>
  <c r="G165" i="25"/>
  <c r="F169" i="25"/>
  <c r="G169" i="25"/>
  <c r="F170" i="25"/>
  <c r="G170" i="25"/>
  <c r="F174" i="25"/>
  <c r="G174" i="25"/>
  <c r="F178" i="25"/>
  <c r="G178" i="25"/>
  <c r="F179" i="25"/>
  <c r="G179" i="25"/>
  <c r="F183" i="25"/>
  <c r="G183" i="25"/>
  <c r="F184" i="25"/>
  <c r="G184" i="25"/>
  <c r="F185" i="25"/>
  <c r="G185" i="25"/>
  <c r="F187" i="25"/>
  <c r="G187" i="25"/>
  <c r="F188" i="25"/>
  <c r="G188" i="25"/>
  <c r="F189" i="25"/>
  <c r="G189" i="25"/>
  <c r="F190" i="25"/>
  <c r="G190" i="25"/>
  <c r="F195" i="25"/>
  <c r="G195" i="25"/>
  <c r="F196" i="25"/>
  <c r="G196" i="25"/>
  <c r="F197" i="25"/>
  <c r="G197" i="25"/>
  <c r="F199" i="25"/>
  <c r="G199" i="25"/>
  <c r="F200" i="25"/>
  <c r="G200" i="25"/>
  <c r="F201" i="25"/>
  <c r="G201" i="25"/>
  <c r="F202" i="25"/>
  <c r="G202" i="25"/>
  <c r="F203" i="25"/>
  <c r="G203" i="25"/>
  <c r="F204" i="25"/>
  <c r="G204" i="25"/>
  <c r="F208" i="25"/>
  <c r="G208" i="25"/>
  <c r="F209" i="25"/>
  <c r="G209" i="25"/>
  <c r="F210" i="25"/>
  <c r="G210" i="25"/>
  <c r="F212" i="25"/>
  <c r="G212" i="25"/>
  <c r="F213" i="25"/>
  <c r="G213" i="25"/>
  <c r="F214" i="25"/>
  <c r="G214" i="25"/>
  <c r="F215" i="25"/>
  <c r="G215" i="25"/>
  <c r="F216" i="25"/>
  <c r="G216" i="25"/>
  <c r="F217" i="25"/>
  <c r="G217" i="25"/>
  <c r="F218" i="25"/>
  <c r="G218" i="25"/>
  <c r="F219" i="25"/>
  <c r="G219" i="25"/>
  <c r="F223" i="25"/>
  <c r="G223" i="25"/>
  <c r="F224" i="25"/>
  <c r="G224" i="25"/>
  <c r="F225" i="25"/>
  <c r="G225" i="25"/>
  <c r="F227" i="25"/>
  <c r="G227" i="25"/>
  <c r="F228" i="25"/>
  <c r="G228" i="25"/>
  <c r="F232" i="25"/>
  <c r="G232" i="25"/>
  <c r="F236" i="25"/>
  <c r="G236" i="25"/>
  <c r="F240" i="25"/>
  <c r="G240" i="25"/>
  <c r="F244" i="25"/>
  <c r="G244" i="25"/>
  <c r="F246" i="25"/>
  <c r="G246" i="25"/>
  <c r="F247" i="25"/>
  <c r="G247" i="25"/>
  <c r="F251" i="25"/>
  <c r="G251" i="25"/>
  <c r="F252" i="25"/>
  <c r="G252" i="25"/>
  <c r="F253" i="25"/>
  <c r="G253" i="25"/>
  <c r="F255" i="25"/>
  <c r="G255" i="25"/>
  <c r="F256" i="25"/>
  <c r="G256" i="25"/>
  <c r="F257" i="25"/>
  <c r="G257" i="25"/>
  <c r="F258" i="25"/>
  <c r="G258" i="25"/>
  <c r="F259" i="25"/>
  <c r="G259" i="25"/>
  <c r="F263" i="25"/>
  <c r="G263" i="25"/>
  <c r="F264" i="25"/>
  <c r="G264" i="25"/>
  <c r="F265" i="25"/>
  <c r="G265" i="25"/>
  <c r="F267" i="25"/>
  <c r="G267" i="25"/>
  <c r="F271" i="25"/>
  <c r="G271" i="25"/>
  <c r="F272" i="25"/>
  <c r="G272" i="25"/>
  <c r="F273" i="25"/>
  <c r="G273" i="25"/>
  <c r="F275" i="25"/>
  <c r="G275" i="25"/>
  <c r="F276" i="25"/>
  <c r="G276" i="25"/>
  <c r="F280" i="25"/>
  <c r="G280" i="25"/>
  <c r="F281" i="25"/>
  <c r="G281" i="25"/>
  <c r="F282" i="25"/>
  <c r="G282" i="25"/>
  <c r="F284" i="25"/>
  <c r="G284" i="25"/>
  <c r="F285" i="25"/>
  <c r="G285" i="25"/>
  <c r="F286" i="25"/>
  <c r="G286" i="25"/>
  <c r="F291" i="25"/>
  <c r="G291" i="25"/>
  <c r="F292" i="25"/>
  <c r="G292" i="25"/>
  <c r="F293" i="25"/>
  <c r="G293" i="25"/>
  <c r="F295" i="25"/>
  <c r="G295" i="25"/>
  <c r="F296" i="25"/>
  <c r="G296" i="25"/>
  <c r="F297" i="25"/>
  <c r="G297" i="25"/>
  <c r="F298" i="25"/>
  <c r="G298" i="25"/>
  <c r="F299" i="25"/>
  <c r="G299" i="25"/>
  <c r="F303" i="25"/>
  <c r="G303" i="25"/>
  <c r="F304" i="25"/>
  <c r="G304" i="25"/>
  <c r="F305" i="25"/>
  <c r="G305" i="25"/>
  <c r="F307" i="25"/>
  <c r="G307" i="25"/>
  <c r="F308" i="25"/>
  <c r="G308" i="25"/>
  <c r="F309" i="25"/>
  <c r="G309" i="25"/>
  <c r="F310" i="25"/>
  <c r="G310" i="25"/>
  <c r="F311" i="25"/>
  <c r="G311" i="25"/>
  <c r="F312" i="25"/>
  <c r="G312" i="25"/>
  <c r="F317" i="25"/>
  <c r="G317" i="25"/>
  <c r="F318" i="25"/>
  <c r="G318" i="25"/>
  <c r="F320" i="25"/>
  <c r="G320" i="25"/>
  <c r="F321" i="25"/>
  <c r="G321" i="25"/>
  <c r="F325" i="25"/>
  <c r="G325" i="25"/>
  <c r="F326" i="25"/>
  <c r="G326" i="25"/>
  <c r="F327" i="25"/>
  <c r="G327" i="25"/>
  <c r="F328" i="25"/>
  <c r="G328" i="25"/>
  <c r="F329" i="25"/>
  <c r="G329" i="25"/>
  <c r="F331" i="25"/>
  <c r="G331" i="25"/>
  <c r="F333" i="25"/>
  <c r="G333" i="25"/>
  <c r="F335" i="25"/>
  <c r="G335" i="25"/>
  <c r="F336" i="25"/>
  <c r="G336" i="25"/>
  <c r="F337" i="25"/>
  <c r="G337" i="25"/>
  <c r="F338" i="25"/>
  <c r="G338" i="25"/>
  <c r="F339" i="25"/>
  <c r="G339" i="25"/>
  <c r="F340" i="25"/>
  <c r="G340" i="25"/>
  <c r="F344" i="25"/>
  <c r="G344" i="25"/>
  <c r="F345" i="25"/>
  <c r="G345" i="25"/>
  <c r="F346" i="25"/>
  <c r="G346" i="25"/>
  <c r="F347" i="25"/>
  <c r="G347" i="25"/>
  <c r="F348" i="25"/>
  <c r="G348" i="25"/>
  <c r="F350" i="25"/>
  <c r="G350" i="25"/>
  <c r="F351" i="25"/>
  <c r="G351" i="25"/>
  <c r="F352" i="25"/>
  <c r="G352" i="25"/>
  <c r="F353" i="25"/>
  <c r="G353" i="25"/>
  <c r="F354" i="25"/>
  <c r="G354" i="25"/>
  <c r="F362" i="25"/>
  <c r="G362" i="25"/>
  <c r="F363" i="25"/>
  <c r="G363" i="25"/>
  <c r="F365" i="25"/>
  <c r="G365" i="25"/>
  <c r="F366" i="25"/>
  <c r="G366" i="25"/>
  <c r="F370" i="25"/>
  <c r="G370" i="25"/>
  <c r="F371" i="25"/>
  <c r="G371" i="25"/>
  <c r="F372" i="25"/>
  <c r="G372" i="25"/>
  <c r="F373" i="25"/>
  <c r="G373" i="25"/>
  <c r="F377" i="25"/>
  <c r="G377" i="25"/>
  <c r="F379" i="25"/>
  <c r="G379" i="25"/>
  <c r="F380" i="25"/>
  <c r="G380" i="25"/>
  <c r="F384" i="25"/>
  <c r="G384" i="25"/>
  <c r="E56" i="25"/>
  <c r="E51" i="25"/>
  <c r="C383" i="25"/>
  <c r="C382" i="25" s="1"/>
  <c r="C381" i="25" s="1"/>
  <c r="E383" i="25"/>
  <c r="E382" i="25" s="1"/>
  <c r="E381" i="25" s="1"/>
  <c r="B378" i="25"/>
  <c r="C368" i="25"/>
  <c r="C367" i="25" s="1"/>
  <c r="B369" i="25"/>
  <c r="B368" i="25" s="1"/>
  <c r="B367" i="25" s="1"/>
  <c r="B364" i="25"/>
  <c r="B361" i="25"/>
  <c r="C388" i="25"/>
  <c r="C385" i="25" s="1"/>
  <c r="E388" i="25"/>
  <c r="B389" i="25"/>
  <c r="B388" i="25" s="1"/>
  <c r="B332" i="25"/>
  <c r="B319" i="25"/>
  <c r="C316" i="25"/>
  <c r="B316" i="25"/>
  <c r="E274" i="25"/>
  <c r="B274" i="25"/>
  <c r="E235" i="25"/>
  <c r="E234" i="25" s="1"/>
  <c r="E233" i="25" s="1"/>
  <c r="C234" i="25"/>
  <c r="C233" i="25" s="1"/>
  <c r="B235" i="25"/>
  <c r="B234" i="25" s="1"/>
  <c r="B233" i="25" s="1"/>
  <c r="E222" i="25"/>
  <c r="B222" i="25"/>
  <c r="E226" i="25"/>
  <c r="B226" i="25"/>
  <c r="C172" i="25"/>
  <c r="C171" i="25" s="1"/>
  <c r="E173" i="25"/>
  <c r="E172" i="25" s="1"/>
  <c r="E171" i="25" s="1"/>
  <c r="B173" i="25"/>
  <c r="B172" i="25" s="1"/>
  <c r="B171" i="25" s="1"/>
  <c r="C167" i="25"/>
  <c r="C166" i="25" s="1"/>
  <c r="E168" i="25"/>
  <c r="E167" i="25" s="1"/>
  <c r="E166" i="25" s="1"/>
  <c r="B168" i="25"/>
  <c r="B167" i="25" s="1"/>
  <c r="B166" i="25" s="1"/>
  <c r="C163" i="25"/>
  <c r="C162" i="25" s="1"/>
  <c r="C161" i="25" s="1"/>
  <c r="E163" i="25"/>
  <c r="E162" i="25" s="1"/>
  <c r="E161" i="25" s="1"/>
  <c r="B163" i="25"/>
  <c r="B162" i="25" s="1"/>
  <c r="B161" i="25" s="1"/>
  <c r="E135" i="25"/>
  <c r="B136" i="25"/>
  <c r="B135" i="25" s="1"/>
  <c r="C132" i="25"/>
  <c r="E132" i="25"/>
  <c r="B132" i="25"/>
  <c r="E9" i="25"/>
  <c r="B9" i="25"/>
  <c r="C9" i="25"/>
  <c r="C342" i="25"/>
  <c r="E306" i="25"/>
  <c r="E302" i="25"/>
  <c r="E294" i="25"/>
  <c r="E290" i="25"/>
  <c r="E283" i="25"/>
  <c r="E279" i="25"/>
  <c r="E270" i="25"/>
  <c r="B270" i="25"/>
  <c r="E266" i="25"/>
  <c r="G266" i="25" s="1"/>
  <c r="E262" i="25"/>
  <c r="B262" i="25"/>
  <c r="B266" i="25"/>
  <c r="E254" i="25"/>
  <c r="E250" i="25"/>
  <c r="E245" i="25"/>
  <c r="E243" i="25"/>
  <c r="C238" i="25"/>
  <c r="C237" i="25" s="1"/>
  <c r="E239" i="25"/>
  <c r="E238" i="25" s="1"/>
  <c r="E237" i="25" s="1"/>
  <c r="C231" i="25"/>
  <c r="C230" i="25" s="1"/>
  <c r="C229" i="25" s="1"/>
  <c r="E231" i="25"/>
  <c r="E230" i="25" s="1"/>
  <c r="E229" i="25" s="1"/>
  <c r="E207" i="25"/>
  <c r="E211" i="25"/>
  <c r="B211" i="25"/>
  <c r="B207" i="25"/>
  <c r="E198" i="25"/>
  <c r="E194" i="25"/>
  <c r="E186" i="25"/>
  <c r="E182" i="25"/>
  <c r="C176" i="25"/>
  <c r="E177" i="25"/>
  <c r="E176" i="25" s="1"/>
  <c r="E159" i="25"/>
  <c r="E151" i="25"/>
  <c r="E145" i="25"/>
  <c r="E128" i="25"/>
  <c r="E104" i="25"/>
  <c r="E98" i="25"/>
  <c r="C92" i="25"/>
  <c r="C91" i="25" s="1"/>
  <c r="C90" i="25" s="1"/>
  <c r="E92" i="25"/>
  <c r="E91" i="25" s="1"/>
  <c r="E90" i="25" s="1"/>
  <c r="E83" i="25"/>
  <c r="E43" i="25"/>
  <c r="G43" i="25" s="1"/>
  <c r="E39" i="25"/>
  <c r="B383" i="25"/>
  <c r="B382" i="25" s="1"/>
  <c r="B381" i="25" s="1"/>
  <c r="B376" i="25"/>
  <c r="B343" i="25"/>
  <c r="B334" i="25"/>
  <c r="B330" i="25"/>
  <c r="B324" i="25"/>
  <c r="B306" i="25"/>
  <c r="B302" i="25"/>
  <c r="B294" i="25"/>
  <c r="B290" i="25"/>
  <c r="B283" i="25"/>
  <c r="B279" i="25"/>
  <c r="B254" i="25"/>
  <c r="B250" i="25"/>
  <c r="B245" i="25"/>
  <c r="B243" i="25"/>
  <c r="B239" i="25"/>
  <c r="B238" i="25" s="1"/>
  <c r="B237" i="25" s="1"/>
  <c r="B231" i="25"/>
  <c r="B230" i="25" s="1"/>
  <c r="B229" i="25" s="1"/>
  <c r="B198" i="25"/>
  <c r="B194" i="25"/>
  <c r="B186" i="25"/>
  <c r="B182" i="25"/>
  <c r="B177" i="25"/>
  <c r="B176" i="25" s="1"/>
  <c r="B159" i="25"/>
  <c r="B151" i="25"/>
  <c r="B145" i="25"/>
  <c r="B128" i="25"/>
  <c r="B104" i="25"/>
  <c r="B98" i="25"/>
  <c r="B92" i="25"/>
  <c r="B91" i="25" s="1"/>
  <c r="B90" i="25" s="1"/>
  <c r="B83" i="25"/>
  <c r="B56" i="25"/>
  <c r="B51" i="25"/>
  <c r="B43" i="25"/>
  <c r="B39" i="25"/>
  <c r="B32" i="25"/>
  <c r="B28" i="25"/>
  <c r="E385" i="25" l="1"/>
  <c r="F388" i="25"/>
  <c r="G388" i="25"/>
  <c r="F302" i="25"/>
  <c r="F274" i="25"/>
  <c r="F171" i="25"/>
  <c r="F132" i="25"/>
  <c r="F254" i="25"/>
  <c r="C135" i="25"/>
  <c r="C134" i="25" s="1"/>
  <c r="C50" i="25"/>
  <c r="C49" i="25" s="1"/>
  <c r="F367" i="25"/>
  <c r="B50" i="25"/>
  <c r="B49" i="25" s="1"/>
  <c r="F262" i="25"/>
  <c r="F136" i="25"/>
  <c r="F226" i="25"/>
  <c r="F316" i="25"/>
  <c r="E50" i="25"/>
  <c r="F290" i="25"/>
  <c r="F128" i="25"/>
  <c r="G302" i="25"/>
  <c r="F161" i="25"/>
  <c r="F222" i="25"/>
  <c r="F319" i="25"/>
  <c r="F270" i="25"/>
  <c r="B27" i="25"/>
  <c r="G182" i="25"/>
  <c r="F229" i="25"/>
  <c r="F266" i="25"/>
  <c r="F283" i="25"/>
  <c r="F145" i="25"/>
  <c r="F378" i="25"/>
  <c r="F343" i="25"/>
  <c r="G51" i="25"/>
  <c r="F194" i="25"/>
  <c r="F237" i="25"/>
  <c r="F56" i="25"/>
  <c r="F294" i="25"/>
  <c r="F349" i="25"/>
  <c r="F83" i="25"/>
  <c r="F151" i="25"/>
  <c r="F198" i="25"/>
  <c r="F243" i="25"/>
  <c r="F381" i="25"/>
  <c r="F376" i="25"/>
  <c r="F361" i="25"/>
  <c r="G194" i="25"/>
  <c r="G136" i="25"/>
  <c r="F90" i="25"/>
  <c r="F159" i="25"/>
  <c r="F245" i="25"/>
  <c r="F306" i="25"/>
  <c r="G254" i="25"/>
  <c r="F186" i="25"/>
  <c r="F98" i="25"/>
  <c r="F176" i="25"/>
  <c r="F211" i="25"/>
  <c r="F250" i="25"/>
  <c r="F166" i="25"/>
  <c r="F332" i="25"/>
  <c r="F364" i="25"/>
  <c r="F279" i="25"/>
  <c r="F324" i="25"/>
  <c r="F233" i="25"/>
  <c r="G378" i="25"/>
  <c r="F39" i="25"/>
  <c r="F104" i="25"/>
  <c r="F182" i="25"/>
  <c r="F207" i="25"/>
  <c r="F43" i="25"/>
  <c r="F334" i="25"/>
  <c r="G230" i="25"/>
  <c r="G229" i="25"/>
  <c r="G290" i="25"/>
  <c r="F230" i="25"/>
  <c r="G383" i="25"/>
  <c r="G332" i="25"/>
  <c r="G283" i="25"/>
  <c r="G235" i="25"/>
  <c r="G211" i="25"/>
  <c r="G163" i="25"/>
  <c r="G151" i="25"/>
  <c r="G145" i="25"/>
  <c r="G98" i="25"/>
  <c r="G92" i="25"/>
  <c r="G56" i="25"/>
  <c r="F383" i="25"/>
  <c r="F235" i="25"/>
  <c r="F163" i="25"/>
  <c r="F92" i="25"/>
  <c r="G382" i="25"/>
  <c r="G376" i="25"/>
  <c r="G364" i="25"/>
  <c r="G349" i="25"/>
  <c r="G343" i="25"/>
  <c r="G319" i="25"/>
  <c r="G306" i="25"/>
  <c r="G294" i="25"/>
  <c r="G270" i="25"/>
  <c r="G234" i="25"/>
  <c r="G222" i="25"/>
  <c r="G198" i="25"/>
  <c r="G186" i="25"/>
  <c r="G168" i="25"/>
  <c r="G162" i="25"/>
  <c r="G128" i="25"/>
  <c r="G104" i="25"/>
  <c r="G91" i="25"/>
  <c r="G83" i="25"/>
  <c r="F382" i="25"/>
  <c r="F234" i="25"/>
  <c r="F168" i="25"/>
  <c r="F162" i="25"/>
  <c r="F91" i="25"/>
  <c r="F51" i="25"/>
  <c r="G381" i="25"/>
  <c r="G369" i="25"/>
  <c r="G324" i="25"/>
  <c r="G245" i="25"/>
  <c r="G239" i="25"/>
  <c r="G233" i="25"/>
  <c r="G173" i="25"/>
  <c r="G167" i="25"/>
  <c r="G161" i="25"/>
  <c r="G90" i="25"/>
  <c r="B269" i="25"/>
  <c r="B268" i="25" s="1"/>
  <c r="F369" i="25"/>
  <c r="F239" i="25"/>
  <c r="F173" i="25"/>
  <c r="F167" i="25"/>
  <c r="G39" i="25"/>
  <c r="G368" i="25"/>
  <c r="G274" i="25"/>
  <c r="G262" i="25"/>
  <c r="G250" i="25"/>
  <c r="G238" i="25"/>
  <c r="G226" i="25"/>
  <c r="G172" i="25"/>
  <c r="G166" i="25"/>
  <c r="G132" i="25"/>
  <c r="C269" i="25"/>
  <c r="C268" i="25" s="1"/>
  <c r="F368" i="25"/>
  <c r="F238" i="25"/>
  <c r="F172" i="25"/>
  <c r="G176" i="25"/>
  <c r="G367" i="25"/>
  <c r="G361" i="25"/>
  <c r="G334" i="25"/>
  <c r="G316" i="25"/>
  <c r="G279" i="25"/>
  <c r="G243" i="25"/>
  <c r="G237" i="25"/>
  <c r="G231" i="25"/>
  <c r="G207" i="25"/>
  <c r="G177" i="25"/>
  <c r="G171" i="25"/>
  <c r="G159" i="25"/>
  <c r="F231" i="25"/>
  <c r="F177" i="25"/>
  <c r="E269" i="25"/>
  <c r="B360" i="25"/>
  <c r="B359" i="25" s="1"/>
  <c r="C360" i="25"/>
  <c r="C359" i="25" s="1"/>
  <c r="C341" i="25"/>
  <c r="B342" i="25"/>
  <c r="B341" i="25" s="1"/>
  <c r="B323" i="25"/>
  <c r="B322" i="25" s="1"/>
  <c r="B221" i="25"/>
  <c r="B220" i="25" s="1"/>
  <c r="E221" i="25"/>
  <c r="C221" i="25"/>
  <c r="C220" i="25" s="1"/>
  <c r="C193" i="25"/>
  <c r="C192" i="25" s="1"/>
  <c r="C97" i="25"/>
  <c r="C96" i="25" s="1"/>
  <c r="C278" i="25"/>
  <c r="C277" i="25" s="1"/>
  <c r="B242" i="25"/>
  <c r="B97" i="25"/>
  <c r="B96" i="25" s="1"/>
  <c r="B278" i="25"/>
  <c r="B277" i="25" s="1"/>
  <c r="E97" i="25"/>
  <c r="B134" i="25"/>
  <c r="E206" i="25"/>
  <c r="C261" i="25"/>
  <c r="C260" i="25" s="1"/>
  <c r="B38" i="25"/>
  <c r="B37" i="25" s="1"/>
  <c r="B181" i="25"/>
  <c r="B180" i="25" s="1"/>
  <c r="B289" i="25"/>
  <c r="B288" i="25" s="1"/>
  <c r="B301" i="25"/>
  <c r="B300" i="25" s="1"/>
  <c r="C206" i="25"/>
  <c r="C205" i="25" s="1"/>
  <c r="B249" i="25"/>
  <c r="B248" i="25" s="1"/>
  <c r="C249" i="25"/>
  <c r="C248" i="25" s="1"/>
  <c r="B193" i="25"/>
  <c r="B192" i="25" s="1"/>
  <c r="C301" i="25"/>
  <c r="C300" i="25" s="1"/>
  <c r="C181" i="25"/>
  <c r="C180" i="25" s="1"/>
  <c r="E242" i="25"/>
  <c r="B144" i="25"/>
  <c r="B143" i="25" s="1"/>
  <c r="B375" i="25"/>
  <c r="B374" i="25" s="1"/>
  <c r="C289" i="25"/>
  <c r="C288" i="25" s="1"/>
  <c r="C315" i="25"/>
  <c r="C144" i="25"/>
  <c r="C143" i="25" s="1"/>
  <c r="B261" i="25"/>
  <c r="B260" i="25" s="1"/>
  <c r="E301" i="25"/>
  <c r="E289" i="25"/>
  <c r="E278" i="25"/>
  <c r="E261" i="25"/>
  <c r="E249" i="25"/>
  <c r="C242" i="25"/>
  <c r="B206" i="25"/>
  <c r="B205" i="25" s="1"/>
  <c r="E193" i="25"/>
  <c r="E181" i="25"/>
  <c r="E144" i="25"/>
  <c r="C10" i="24"/>
  <c r="D10" i="24"/>
  <c r="D12" i="24" s="1"/>
  <c r="E10" i="24"/>
  <c r="B10" i="24"/>
  <c r="C12" i="24"/>
  <c r="E12" i="24"/>
  <c r="B12" i="24"/>
  <c r="B11" i="23"/>
  <c r="B10" i="23" s="1"/>
  <c r="B12" i="23"/>
  <c r="C37" i="21"/>
  <c r="E37" i="21"/>
  <c r="B37" i="21"/>
  <c r="G40" i="21"/>
  <c r="C41" i="21"/>
  <c r="C33" i="21"/>
  <c r="E33" i="21"/>
  <c r="B33" i="21"/>
  <c r="G36" i="21"/>
  <c r="F10" i="21"/>
  <c r="G10" i="21"/>
  <c r="F11" i="21"/>
  <c r="G11" i="21"/>
  <c r="F13" i="21"/>
  <c r="G13" i="21"/>
  <c r="F15" i="21"/>
  <c r="G15" i="21"/>
  <c r="F16" i="21"/>
  <c r="G16" i="21"/>
  <c r="F18" i="21"/>
  <c r="G18" i="21"/>
  <c r="F19" i="21"/>
  <c r="G19" i="21"/>
  <c r="F21" i="21"/>
  <c r="G21" i="21"/>
  <c r="F23" i="21"/>
  <c r="G23" i="21"/>
  <c r="F28" i="21"/>
  <c r="G28" i="21"/>
  <c r="F29" i="21"/>
  <c r="G29" i="21"/>
  <c r="F31" i="21"/>
  <c r="G31" i="21"/>
  <c r="F32" i="21"/>
  <c r="F34" i="21"/>
  <c r="G34" i="21"/>
  <c r="F35" i="21"/>
  <c r="G35" i="21"/>
  <c r="F38" i="21"/>
  <c r="G38" i="21"/>
  <c r="F39" i="21"/>
  <c r="G39" i="21"/>
  <c r="F42" i="21"/>
  <c r="G42" i="21"/>
  <c r="F44" i="21"/>
  <c r="G44" i="21"/>
  <c r="F46" i="21"/>
  <c r="C45" i="21"/>
  <c r="E45" i="21"/>
  <c r="C43" i="21"/>
  <c r="E43" i="21"/>
  <c r="E41" i="21"/>
  <c r="C30" i="21"/>
  <c r="E30" i="21"/>
  <c r="C27" i="21"/>
  <c r="E27" i="21"/>
  <c r="C24" i="21"/>
  <c r="E24" i="21"/>
  <c r="C22" i="21"/>
  <c r="E22" i="21"/>
  <c r="C20" i="21"/>
  <c r="E20" i="21"/>
  <c r="G20" i="21" s="1"/>
  <c r="C17" i="21"/>
  <c r="E17" i="21"/>
  <c r="C14" i="21"/>
  <c r="E14" i="21"/>
  <c r="C12" i="21"/>
  <c r="E12" i="21"/>
  <c r="C9" i="21"/>
  <c r="E9" i="21"/>
  <c r="B45" i="21"/>
  <c r="B43" i="21"/>
  <c r="B41" i="21"/>
  <c r="B30" i="21"/>
  <c r="B27" i="21"/>
  <c r="B24" i="21"/>
  <c r="B22" i="21"/>
  <c r="B20" i="21"/>
  <c r="B17" i="21"/>
  <c r="B14" i="21"/>
  <c r="B12" i="21"/>
  <c r="B9" i="21"/>
  <c r="G12" i="20"/>
  <c r="G14" i="20"/>
  <c r="G15" i="20"/>
  <c r="G17" i="20"/>
  <c r="G20" i="20"/>
  <c r="G21" i="20"/>
  <c r="G24" i="20"/>
  <c r="G27" i="20"/>
  <c r="G28" i="20"/>
  <c r="G29" i="20"/>
  <c r="G30" i="20"/>
  <c r="G33" i="20"/>
  <c r="G34" i="20"/>
  <c r="G35" i="20"/>
  <c r="G37" i="20"/>
  <c r="G40" i="20"/>
  <c r="G50" i="20"/>
  <c r="G51" i="20"/>
  <c r="G52" i="20"/>
  <c r="G53" i="20"/>
  <c r="G55" i="20"/>
  <c r="G57" i="20"/>
  <c r="G58" i="20"/>
  <c r="G61" i="20"/>
  <c r="G62" i="20"/>
  <c r="G63" i="20"/>
  <c r="G64" i="20"/>
  <c r="G66" i="20"/>
  <c r="G67" i="20"/>
  <c r="G68" i="20"/>
  <c r="G69" i="20"/>
  <c r="G70" i="20"/>
  <c r="G71" i="20"/>
  <c r="G73" i="20"/>
  <c r="G74" i="20"/>
  <c r="G75" i="20"/>
  <c r="G76" i="20"/>
  <c r="G77" i="20"/>
  <c r="G78" i="20"/>
  <c r="G79" i="20"/>
  <c r="G80" i="20"/>
  <c r="G81" i="20"/>
  <c r="G83" i="20"/>
  <c r="G84" i="20"/>
  <c r="G85" i="20"/>
  <c r="G86" i="20"/>
  <c r="G87" i="20"/>
  <c r="G88" i="20"/>
  <c r="G89" i="20"/>
  <c r="G92" i="20"/>
  <c r="G94" i="20"/>
  <c r="G95" i="20"/>
  <c r="G96" i="20"/>
  <c r="G103" i="20"/>
  <c r="G106" i="20"/>
  <c r="G107" i="20"/>
  <c r="G108" i="20"/>
  <c r="G109" i="20"/>
  <c r="G110" i="20"/>
  <c r="G111" i="20"/>
  <c r="G113" i="20"/>
  <c r="G115" i="20"/>
  <c r="G119" i="20"/>
  <c r="F50" i="20"/>
  <c r="F51" i="20"/>
  <c r="F52" i="20"/>
  <c r="F53" i="20"/>
  <c r="F55" i="20"/>
  <c r="F57" i="20"/>
  <c r="F58" i="20"/>
  <c r="F61" i="20"/>
  <c r="F62" i="20"/>
  <c r="F63" i="20"/>
  <c r="F64" i="20"/>
  <c r="F66" i="20"/>
  <c r="F67" i="20"/>
  <c r="F68" i="20"/>
  <c r="F69" i="20"/>
  <c r="F70" i="20"/>
  <c r="F71" i="20"/>
  <c r="F73" i="20"/>
  <c r="F74" i="20"/>
  <c r="F75" i="20"/>
  <c r="F76" i="20"/>
  <c r="F77" i="20"/>
  <c r="F78" i="20"/>
  <c r="F79" i="20"/>
  <c r="F80" i="20"/>
  <c r="F81" i="20"/>
  <c r="F83" i="20"/>
  <c r="F84" i="20"/>
  <c r="F85" i="20"/>
  <c r="F86" i="20"/>
  <c r="F87" i="20"/>
  <c r="F88" i="20"/>
  <c r="F89" i="20"/>
  <c r="F92" i="20"/>
  <c r="F94" i="20"/>
  <c r="F96" i="20"/>
  <c r="F103" i="20"/>
  <c r="F106" i="20"/>
  <c r="F107" i="20"/>
  <c r="F108" i="20"/>
  <c r="F109" i="20"/>
  <c r="F110" i="20"/>
  <c r="F111" i="20"/>
  <c r="F113" i="20"/>
  <c r="F115" i="20"/>
  <c r="F119" i="20"/>
  <c r="E118" i="20"/>
  <c r="E98" i="20"/>
  <c r="E97" i="20" s="1"/>
  <c r="B98" i="20"/>
  <c r="B97" i="20" s="1"/>
  <c r="C116" i="20"/>
  <c r="B118" i="20"/>
  <c r="B117" i="20" s="1"/>
  <c r="B116" i="20" s="1"/>
  <c r="E114" i="20"/>
  <c r="G114" i="20" s="1"/>
  <c r="B114" i="20"/>
  <c r="E105" i="20"/>
  <c r="E102" i="20"/>
  <c r="E101" i="20" s="1"/>
  <c r="G101" i="20" s="1"/>
  <c r="B102" i="20"/>
  <c r="B101" i="20" s="1"/>
  <c r="E112" i="20"/>
  <c r="G112" i="20" s="1"/>
  <c r="E93" i="20"/>
  <c r="E91" i="20"/>
  <c r="E82" i="20"/>
  <c r="G82" i="20" s="1"/>
  <c r="E72" i="20"/>
  <c r="E65" i="20"/>
  <c r="G65" i="20" s="1"/>
  <c r="E60" i="20"/>
  <c r="E56" i="20"/>
  <c r="E54" i="20"/>
  <c r="E49" i="20"/>
  <c r="G49" i="20" s="1"/>
  <c r="F40" i="20"/>
  <c r="F12" i="20"/>
  <c r="E23" i="20"/>
  <c r="E22" i="20" s="1"/>
  <c r="G22" i="20" s="1"/>
  <c r="B23" i="20"/>
  <c r="B22" i="20" s="1"/>
  <c r="C43" i="20"/>
  <c r="C42" i="20" s="1"/>
  <c r="C41" i="20" s="1"/>
  <c r="E43" i="20"/>
  <c r="E42" i="20" s="1"/>
  <c r="E41" i="20" s="1"/>
  <c r="G41" i="20" s="1"/>
  <c r="B43" i="20"/>
  <c r="B42" i="20" s="1"/>
  <c r="B41" i="20" s="1"/>
  <c r="E39" i="20"/>
  <c r="B39" i="20"/>
  <c r="E36" i="20"/>
  <c r="G36" i="20" s="1"/>
  <c r="E32" i="20"/>
  <c r="F34" i="20"/>
  <c r="F33" i="20"/>
  <c r="F35" i="20"/>
  <c r="F30" i="20"/>
  <c r="B28" i="20"/>
  <c r="G26" i="20"/>
  <c r="F24" i="20"/>
  <c r="F20" i="20"/>
  <c r="E19" i="20"/>
  <c r="F17" i="20"/>
  <c r="F14" i="20"/>
  <c r="E16" i="20"/>
  <c r="G16" i="20" s="1"/>
  <c r="E13" i="20"/>
  <c r="G13" i="20" s="1"/>
  <c r="E11" i="20"/>
  <c r="B112" i="20"/>
  <c r="B105" i="20"/>
  <c r="B93" i="20"/>
  <c r="B91" i="20"/>
  <c r="B82" i="20"/>
  <c r="F82" i="20" s="1"/>
  <c r="B72" i="20"/>
  <c r="B65" i="20"/>
  <c r="B60" i="20"/>
  <c r="B56" i="20"/>
  <c r="B54" i="20"/>
  <c r="B49" i="20"/>
  <c r="B38" i="20"/>
  <c r="B36" i="20"/>
  <c r="B32" i="20"/>
  <c r="B19" i="20"/>
  <c r="B18" i="20" s="1"/>
  <c r="B16" i="20"/>
  <c r="B13" i="20"/>
  <c r="B11" i="20"/>
  <c r="C8" i="21" l="1"/>
  <c r="E8" i="21"/>
  <c r="B10" i="20"/>
  <c r="F105" i="20"/>
  <c r="F385" i="25"/>
  <c r="G385" i="25"/>
  <c r="F65" i="20"/>
  <c r="F72" i="20"/>
  <c r="F118" i="20"/>
  <c r="E104" i="20"/>
  <c r="G104" i="20" s="1"/>
  <c r="F56" i="20"/>
  <c r="F93" i="20"/>
  <c r="G19" i="20"/>
  <c r="E18" i="20"/>
  <c r="F91" i="20"/>
  <c r="G32" i="20"/>
  <c r="E31" i="20"/>
  <c r="B104" i="20"/>
  <c r="G39" i="20"/>
  <c r="E38" i="20"/>
  <c r="F54" i="20"/>
  <c r="F60" i="20"/>
  <c r="G60" i="20"/>
  <c r="G72" i="20"/>
  <c r="G11" i="20"/>
  <c r="E10" i="20"/>
  <c r="F114" i="20"/>
  <c r="F102" i="20"/>
  <c r="G93" i="20"/>
  <c r="B48" i="20"/>
  <c r="F101" i="20"/>
  <c r="G56" i="20"/>
  <c r="G44" i="20"/>
  <c r="F112" i="20"/>
  <c r="G118" i="20"/>
  <c r="G91" i="20"/>
  <c r="G43" i="20"/>
  <c r="G105" i="20"/>
  <c r="G54" i="20"/>
  <c r="G42" i="20"/>
  <c r="G102" i="20"/>
  <c r="B90" i="20"/>
  <c r="G23" i="20"/>
  <c r="E220" i="25"/>
  <c r="F221" i="25"/>
  <c r="G221" i="25"/>
  <c r="E205" i="25"/>
  <c r="G206" i="25"/>
  <c r="F206" i="25"/>
  <c r="E268" i="25"/>
  <c r="F269" i="25"/>
  <c r="G269" i="25"/>
  <c r="E300" i="25"/>
  <c r="F301" i="25"/>
  <c r="G301" i="25"/>
  <c r="E143" i="25"/>
  <c r="F144" i="25"/>
  <c r="G144" i="25"/>
  <c r="E134" i="25"/>
  <c r="F135" i="25"/>
  <c r="G135" i="25"/>
  <c r="E96" i="25"/>
  <c r="F97" i="25"/>
  <c r="G97" i="25"/>
  <c r="E49" i="25"/>
  <c r="F50" i="25"/>
  <c r="G50" i="25"/>
  <c r="E180" i="25"/>
  <c r="F181" i="25"/>
  <c r="G181" i="25"/>
  <c r="E192" i="25"/>
  <c r="F193" i="25"/>
  <c r="G193" i="25"/>
  <c r="F342" i="25"/>
  <c r="G342" i="25"/>
  <c r="E248" i="25"/>
  <c r="F249" i="25"/>
  <c r="G249" i="25"/>
  <c r="F360" i="25"/>
  <c r="G360" i="25"/>
  <c r="E260" i="25"/>
  <c r="F261" i="25"/>
  <c r="G261" i="25"/>
  <c r="G242" i="25"/>
  <c r="F242" i="25"/>
  <c r="E277" i="25"/>
  <c r="G278" i="25"/>
  <c r="F278" i="25"/>
  <c r="E288" i="25"/>
  <c r="F289" i="25"/>
  <c r="G289" i="25"/>
  <c r="G315" i="25"/>
  <c r="F315" i="25"/>
  <c r="F22" i="21"/>
  <c r="G17" i="21"/>
  <c r="F33" i="21"/>
  <c r="F12" i="21"/>
  <c r="F14" i="21"/>
  <c r="F41" i="21"/>
  <c r="C100" i="20"/>
  <c r="B26" i="25"/>
  <c r="B175" i="25"/>
  <c r="B287" i="25"/>
  <c r="B191" i="25"/>
  <c r="C287" i="25"/>
  <c r="B241" i="25"/>
  <c r="F37" i="21"/>
  <c r="B8" i="21"/>
  <c r="F43" i="21"/>
  <c r="F9" i="21"/>
  <c r="G27" i="21"/>
  <c r="F20" i="21"/>
  <c r="G12" i="21"/>
  <c r="G14" i="21"/>
  <c r="G41" i="21"/>
  <c r="F30" i="21"/>
  <c r="G33" i="21"/>
  <c r="B26" i="21"/>
  <c r="F27" i="21"/>
  <c r="F45" i="21"/>
  <c r="F17" i="21"/>
  <c r="G37" i="21"/>
  <c r="G30" i="21"/>
  <c r="G22" i="21"/>
  <c r="G43" i="21"/>
  <c r="G9" i="21"/>
  <c r="C26" i="21"/>
  <c r="E26" i="21"/>
  <c r="E90" i="20"/>
  <c r="E117" i="20"/>
  <c r="B31" i="20"/>
  <c r="E48" i="20"/>
  <c r="B59" i="20"/>
  <c r="C9" i="20" l="1"/>
  <c r="C8" i="20" s="1"/>
  <c r="F104" i="20"/>
  <c r="E100" i="20"/>
  <c r="G100" i="20" s="1"/>
  <c r="G10" i="20"/>
  <c r="E9" i="20"/>
  <c r="E8" i="20" s="1"/>
  <c r="B100" i="20"/>
  <c r="F100" i="20" s="1"/>
  <c r="B26" i="20"/>
  <c r="B25" i="20" s="1"/>
  <c r="B9" i="20" s="1"/>
  <c r="B8" i="20" s="1"/>
  <c r="F27" i="20"/>
  <c r="B47" i="20"/>
  <c r="B46" i="20" s="1"/>
  <c r="G117" i="20"/>
  <c r="F117" i="20"/>
  <c r="G48" i="20"/>
  <c r="F90" i="20"/>
  <c r="G90" i="20"/>
  <c r="F300" i="25"/>
  <c r="G300" i="25"/>
  <c r="F96" i="25"/>
  <c r="G96" i="25"/>
  <c r="F268" i="25"/>
  <c r="G268" i="25"/>
  <c r="E287" i="25"/>
  <c r="G248" i="25"/>
  <c r="F248" i="25"/>
  <c r="F192" i="25"/>
  <c r="G192" i="25"/>
  <c r="F134" i="25"/>
  <c r="G134" i="25"/>
  <c r="F205" i="25"/>
  <c r="G205" i="25"/>
  <c r="G49" i="25"/>
  <c r="F49" i="25"/>
  <c r="G260" i="25"/>
  <c r="F260" i="25"/>
  <c r="F277" i="25"/>
  <c r="G277" i="25"/>
  <c r="F341" i="25"/>
  <c r="G341" i="25"/>
  <c r="F288" i="25"/>
  <c r="G288" i="25"/>
  <c r="F359" i="25"/>
  <c r="G359" i="25"/>
  <c r="F180" i="25"/>
  <c r="G180" i="25"/>
  <c r="F143" i="25"/>
  <c r="G143" i="25"/>
  <c r="F220" i="25"/>
  <c r="G220" i="25"/>
  <c r="F26" i="21"/>
  <c r="G26" i="21"/>
  <c r="E116" i="20"/>
  <c r="C47" i="20"/>
  <c r="C21" i="19"/>
  <c r="D21" i="19"/>
  <c r="E21" i="19"/>
  <c r="C375" i="25"/>
  <c r="C374" i="25" s="1"/>
  <c r="C330" i="25"/>
  <c r="E330" i="25"/>
  <c r="C38" i="25"/>
  <c r="C37" i="25" s="1"/>
  <c r="E32" i="25"/>
  <c r="E28" i="25"/>
  <c r="G13" i="23"/>
  <c r="D12" i="23"/>
  <c r="D11" i="23" s="1"/>
  <c r="D10" i="23" s="1"/>
  <c r="D14" i="23" s="1"/>
  <c r="E12" i="23"/>
  <c r="E11" i="23" s="1"/>
  <c r="E10" i="23" s="1"/>
  <c r="E14" i="23" s="1"/>
  <c r="C12" i="23"/>
  <c r="C11" i="23" s="1"/>
  <c r="C10" i="23" s="1"/>
  <c r="C14" i="23" s="1"/>
  <c r="F11" i="22"/>
  <c r="G11" i="22"/>
  <c r="C10" i="22"/>
  <c r="C9" i="22" s="1"/>
  <c r="D10" i="22"/>
  <c r="D9" i="22" s="1"/>
  <c r="E10" i="22"/>
  <c r="E9" i="22" s="1"/>
  <c r="B10" i="22"/>
  <c r="B9" i="22" s="1"/>
  <c r="G38" i="20"/>
  <c r="F36" i="20"/>
  <c r="G25" i="20"/>
  <c r="G18" i="20"/>
  <c r="F11" i="20"/>
  <c r="C27" i="25" l="1"/>
  <c r="C26" i="25" s="1"/>
  <c r="G116" i="20"/>
  <c r="F116" i="20"/>
  <c r="F287" i="25"/>
  <c r="G287" i="25"/>
  <c r="F375" i="25"/>
  <c r="G375" i="25"/>
  <c r="F330" i="25"/>
  <c r="G330" i="25"/>
  <c r="G28" i="25"/>
  <c r="F28" i="25"/>
  <c r="F32" i="25"/>
  <c r="G32" i="25"/>
  <c r="E27" i="25"/>
  <c r="C323" i="25"/>
  <c r="C322" i="25" s="1"/>
  <c r="C314" i="25" s="1"/>
  <c r="C313" i="25" s="1"/>
  <c r="G11" i="23"/>
  <c r="G10" i="22"/>
  <c r="G9" i="22"/>
  <c r="F9" i="22"/>
  <c r="G12" i="23"/>
  <c r="F10" i="22"/>
  <c r="G10" i="23"/>
  <c r="F48" i="20"/>
  <c r="F49" i="20"/>
  <c r="E59" i="20"/>
  <c r="F9" i="25"/>
  <c r="G9" i="25"/>
  <c r="C46" i="20"/>
  <c r="F25" i="20"/>
  <c r="F16" i="20"/>
  <c r="F38" i="20"/>
  <c r="F18" i="20"/>
  <c r="F22" i="20"/>
  <c r="F13" i="20"/>
  <c r="F32" i="20"/>
  <c r="F23" i="20"/>
  <c r="E38" i="25"/>
  <c r="C191" i="25"/>
  <c r="F28" i="20"/>
  <c r="F26" i="20"/>
  <c r="F39" i="20"/>
  <c r="F19" i="20"/>
  <c r="G59" i="20" l="1"/>
  <c r="F59" i="20"/>
  <c r="E47" i="20"/>
  <c r="G47" i="20" s="1"/>
  <c r="G31" i="20"/>
  <c r="G9" i="20"/>
  <c r="F323" i="25"/>
  <c r="G323" i="25"/>
  <c r="F374" i="25"/>
  <c r="G374" i="25"/>
  <c r="F38" i="25"/>
  <c r="G38" i="25"/>
  <c r="G27" i="25"/>
  <c r="F27" i="25"/>
  <c r="F8" i="21"/>
  <c r="G8" i="21"/>
  <c r="E241" i="25"/>
  <c r="E175" i="25"/>
  <c r="E37" i="25"/>
  <c r="C175" i="25"/>
  <c r="C241" i="25"/>
  <c r="F31" i="20"/>
  <c r="F10" i="20"/>
  <c r="F9" i="19"/>
  <c r="G9" i="19"/>
  <c r="F11" i="19"/>
  <c r="G11" i="19"/>
  <c r="F12" i="19"/>
  <c r="G12" i="19"/>
  <c r="C13" i="19"/>
  <c r="E13" i="19"/>
  <c r="C25" i="25" l="1"/>
  <c r="C24" i="25" s="1"/>
  <c r="F241" i="25"/>
  <c r="G241" i="25"/>
  <c r="G37" i="25"/>
  <c r="F37" i="25"/>
  <c r="F175" i="25"/>
  <c r="G175" i="25"/>
  <c r="F322" i="25"/>
  <c r="G322" i="25"/>
  <c r="F47" i="20"/>
  <c r="E46" i="20"/>
  <c r="F41" i="20"/>
  <c r="F8" i="20"/>
  <c r="F13" i="19"/>
  <c r="E191" i="25"/>
  <c r="G8" i="20"/>
  <c r="F9" i="20"/>
  <c r="G13" i="19"/>
  <c r="C14" i="19"/>
  <c r="C32" i="19" s="1"/>
  <c r="E10" i="19"/>
  <c r="F46" i="20" l="1"/>
  <c r="G46" i="20"/>
  <c r="F313" i="25"/>
  <c r="G313" i="25"/>
  <c r="F191" i="25"/>
  <c r="G191" i="25"/>
  <c r="G26" i="25"/>
  <c r="F26" i="25"/>
  <c r="E14" i="19"/>
  <c r="E32" i="19" s="1"/>
  <c r="F10" i="19"/>
  <c r="G10" i="19"/>
  <c r="F25" i="25" l="1"/>
  <c r="G25" i="25"/>
  <c r="F14" i="19"/>
  <c r="G14" i="19"/>
  <c r="F24" i="25" l="1"/>
  <c r="G24" i="25"/>
  <c r="C63" i="11"/>
  <c r="C56" i="11"/>
  <c r="C55" i="11" s="1"/>
  <c r="C51" i="11"/>
  <c r="C50" i="11" s="1"/>
  <c r="C42" i="11"/>
  <c r="C19" i="11" s="1"/>
  <c r="C32" i="11"/>
  <c r="C25" i="11"/>
  <c r="C20" i="11"/>
  <c r="C16" i="11"/>
  <c r="C14" i="11"/>
  <c r="C10" i="11"/>
  <c r="C8" i="11" s="1"/>
  <c r="C44" i="8"/>
  <c r="C43" i="8" s="1"/>
  <c r="C40" i="8"/>
  <c r="C39" i="8" s="1"/>
  <c r="C37" i="8"/>
  <c r="C36" i="8" s="1"/>
  <c r="C34" i="8"/>
  <c r="C30" i="8" s="1"/>
  <c r="C31" i="8"/>
  <c r="C28" i="8"/>
  <c r="C26" i="8"/>
  <c r="C25" i="8" s="1"/>
  <c r="C23" i="8"/>
  <c r="C22" i="8"/>
  <c r="C19" i="8"/>
  <c r="C18" i="8" s="1"/>
  <c r="C16" i="8"/>
  <c r="C14" i="8"/>
  <c r="C12" i="8"/>
  <c r="C10" i="8"/>
  <c r="C9" i="8" l="1"/>
  <c r="C9" i="11"/>
  <c r="C8" i="8"/>
  <c r="C47" i="8" s="1"/>
  <c r="G54" i="11" l="1"/>
  <c r="F11" i="11"/>
  <c r="G11" i="11"/>
  <c r="F12" i="11"/>
  <c r="G12" i="11"/>
  <c r="F13" i="11"/>
  <c r="G13" i="11"/>
  <c r="F15" i="11"/>
  <c r="G15" i="11"/>
  <c r="F17" i="11"/>
  <c r="G17" i="11"/>
  <c r="F18" i="11"/>
  <c r="G18" i="11"/>
  <c r="F21" i="11"/>
  <c r="G21" i="11"/>
  <c r="F22" i="11"/>
  <c r="G22" i="11"/>
  <c r="F23" i="11"/>
  <c r="G23" i="11"/>
  <c r="F24" i="11"/>
  <c r="G24" i="11"/>
  <c r="F26" i="11"/>
  <c r="G26" i="11"/>
  <c r="F27" i="11"/>
  <c r="G27" i="11"/>
  <c r="F28" i="11"/>
  <c r="G28" i="11"/>
  <c r="F29" i="11"/>
  <c r="G29" i="11"/>
  <c r="F30" i="11"/>
  <c r="G30" i="11"/>
  <c r="F31" i="11"/>
  <c r="G31" i="11"/>
  <c r="F33" i="11"/>
  <c r="G33" i="11"/>
  <c r="F34" i="11"/>
  <c r="G34" i="11"/>
  <c r="F35" i="11"/>
  <c r="G35" i="11"/>
  <c r="F36" i="11"/>
  <c r="G36" i="11"/>
  <c r="F37" i="11"/>
  <c r="G37" i="11"/>
  <c r="F38" i="11"/>
  <c r="G38" i="11"/>
  <c r="F39" i="11"/>
  <c r="G39" i="11"/>
  <c r="F40" i="11"/>
  <c r="G40" i="11"/>
  <c r="F41" i="11"/>
  <c r="G41" i="11"/>
  <c r="F43" i="11"/>
  <c r="G43" i="11"/>
  <c r="F44" i="11"/>
  <c r="G44" i="11"/>
  <c r="F45" i="11"/>
  <c r="G45" i="11"/>
  <c r="F46" i="11"/>
  <c r="G46" i="11"/>
  <c r="F47" i="11"/>
  <c r="G47" i="11"/>
  <c r="F48" i="11"/>
  <c r="G48" i="11"/>
  <c r="F49" i="11"/>
  <c r="G49" i="11"/>
  <c r="F52" i="11"/>
  <c r="G52" i="11"/>
  <c r="F53" i="11"/>
  <c r="F54" i="11"/>
  <c r="F57" i="11"/>
  <c r="G57" i="11"/>
  <c r="F58" i="11"/>
  <c r="G58" i="11"/>
  <c r="F59" i="11"/>
  <c r="G59" i="11"/>
  <c r="F60" i="11"/>
  <c r="G60" i="11"/>
  <c r="G61" i="11"/>
  <c r="F62" i="11"/>
  <c r="G62" i="11"/>
  <c r="G64" i="11"/>
  <c r="D63" i="11"/>
  <c r="D56" i="11"/>
  <c r="D55" i="11" s="1"/>
  <c r="D51" i="11"/>
  <c r="D50" i="11" s="1"/>
  <c r="D42" i="11"/>
  <c r="D32" i="11"/>
  <c r="D25" i="11"/>
  <c r="D20" i="11"/>
  <c r="D19" i="11" s="1"/>
  <c r="D16" i="11"/>
  <c r="D14" i="11"/>
  <c r="D10" i="11"/>
  <c r="E10" i="8"/>
  <c r="D44" i="8"/>
  <c r="D43" i="8" s="1"/>
  <c r="D40" i="8"/>
  <c r="D39" i="8" s="1"/>
  <c r="D37" i="8"/>
  <c r="D36" i="8" s="1"/>
  <c r="D34" i="8"/>
  <c r="D31" i="8"/>
  <c r="D28" i="8"/>
  <c r="D26" i="8"/>
  <c r="D25" i="8" s="1"/>
  <c r="D23" i="8"/>
  <c r="D22" i="8" s="1"/>
  <c r="D19" i="8"/>
  <c r="D18" i="8" s="1"/>
  <c r="D16" i="8"/>
  <c r="D14" i="8"/>
  <c r="D12" i="8"/>
  <c r="D10" i="8"/>
  <c r="D9" i="8" s="1"/>
  <c r="E63" i="11"/>
  <c r="G63" i="11" s="1"/>
  <c r="B63" i="11"/>
  <c r="E56" i="11"/>
  <c r="E55" i="11" s="1"/>
  <c r="B56" i="11"/>
  <c r="E51" i="11"/>
  <c r="E50" i="11" s="1"/>
  <c r="B51" i="11"/>
  <c r="B50" i="11" s="1"/>
  <c r="E42" i="11"/>
  <c r="B42" i="11"/>
  <c r="E32" i="11"/>
  <c r="B32" i="11"/>
  <c r="E25" i="11"/>
  <c r="B25" i="11"/>
  <c r="E20" i="11"/>
  <c r="E19" i="11" s="1"/>
  <c r="B20" i="11"/>
  <c r="B19" i="11" s="1"/>
  <c r="E16" i="11"/>
  <c r="F16" i="11" s="1"/>
  <c r="B16" i="11"/>
  <c r="E14" i="11"/>
  <c r="B14" i="11"/>
  <c r="E10" i="11"/>
  <c r="B10" i="11"/>
  <c r="F19" i="11" l="1"/>
  <c r="G19" i="11"/>
  <c r="D9" i="11"/>
  <c r="G55" i="11"/>
  <c r="F25" i="11"/>
  <c r="F10" i="11"/>
  <c r="E9" i="11"/>
  <c r="F9" i="11" s="1"/>
  <c r="B9" i="11"/>
  <c r="H9" i="11" s="1"/>
  <c r="G50" i="11"/>
  <c r="F50" i="11"/>
  <c r="F42" i="11"/>
  <c r="G14" i="11"/>
  <c r="B55" i="11"/>
  <c r="F55" i="11" s="1"/>
  <c r="D30" i="8"/>
  <c r="D8" i="11"/>
  <c r="D8" i="8"/>
  <c r="D47" i="8" s="1"/>
  <c r="F56" i="11"/>
  <c r="F14" i="11"/>
  <c r="F20" i="11"/>
  <c r="F32" i="11"/>
  <c r="F51" i="11"/>
  <c r="G51" i="11"/>
  <c r="G32" i="11"/>
  <c r="G20" i="11"/>
  <c r="G25" i="11"/>
  <c r="G42" i="11"/>
  <c r="G56" i="11"/>
  <c r="G16" i="11"/>
  <c r="G10" i="11"/>
  <c r="B8" i="11"/>
  <c r="E8" i="11"/>
  <c r="G9" i="11" l="1"/>
  <c r="G8" i="11"/>
  <c r="F8" i="11"/>
  <c r="G34" i="10" l="1"/>
  <c r="F34" i="10"/>
  <c r="G33" i="10"/>
  <c r="F33" i="10"/>
  <c r="E32" i="10"/>
  <c r="D32" i="10"/>
  <c r="C32" i="10"/>
  <c r="B32" i="10"/>
  <c r="F32" i="10" s="1"/>
  <c r="G32" i="10" l="1"/>
  <c r="G46" i="8"/>
  <c r="F46" i="8"/>
  <c r="E44" i="8"/>
  <c r="E43" i="8" s="1"/>
  <c r="B44" i="8"/>
  <c r="B43" i="8" s="1"/>
  <c r="G41" i="8"/>
  <c r="F41" i="8"/>
  <c r="E40" i="8"/>
  <c r="E39" i="8" s="1"/>
  <c r="B40" i="8"/>
  <c r="B39" i="8" s="1"/>
  <c r="G38" i="8"/>
  <c r="F38" i="8"/>
  <c r="E37" i="8"/>
  <c r="E36" i="8" s="1"/>
  <c r="B37" i="8"/>
  <c r="B36" i="8" s="1"/>
  <c r="G35" i="8"/>
  <c r="F35" i="8"/>
  <c r="E34" i="8"/>
  <c r="B34" i="8"/>
  <c r="G33" i="8"/>
  <c r="F33" i="8"/>
  <c r="G32" i="8"/>
  <c r="F32" i="8"/>
  <c r="E31" i="8"/>
  <c r="B31" i="8"/>
  <c r="G29" i="8"/>
  <c r="F29" i="8"/>
  <c r="E28" i="8"/>
  <c r="B28" i="8"/>
  <c r="G27" i="8"/>
  <c r="F27" i="8"/>
  <c r="E26" i="8"/>
  <c r="E25" i="8" s="1"/>
  <c r="B26" i="8"/>
  <c r="G24" i="8"/>
  <c r="F24" i="8"/>
  <c r="E23" i="8"/>
  <c r="E22" i="8" s="1"/>
  <c r="B23" i="8"/>
  <c r="B22" i="8" s="1"/>
  <c r="G21" i="8"/>
  <c r="F21" i="8"/>
  <c r="G20" i="8"/>
  <c r="F20" i="8"/>
  <c r="E19" i="8"/>
  <c r="E18" i="8" s="1"/>
  <c r="B19" i="8"/>
  <c r="B18" i="8" s="1"/>
  <c r="G17" i="8"/>
  <c r="F17" i="8"/>
  <c r="E16" i="8"/>
  <c r="B16" i="8"/>
  <c r="G15" i="8"/>
  <c r="F15" i="8"/>
  <c r="E14" i="8"/>
  <c r="B14" i="8"/>
  <c r="G13" i="8"/>
  <c r="F13" i="8"/>
  <c r="E12" i="8"/>
  <c r="E9" i="8" s="1"/>
  <c r="G9" i="8" s="1"/>
  <c r="B12" i="8"/>
  <c r="G11" i="8"/>
  <c r="B10" i="8"/>
  <c r="E86" i="6"/>
  <c r="E85" i="6"/>
  <c r="C85" i="6"/>
  <c r="B85" i="6"/>
  <c r="E84" i="6"/>
  <c r="G84" i="6" s="1"/>
  <c r="D84" i="6"/>
  <c r="B84" i="6"/>
  <c r="B87" i="6" s="1"/>
  <c r="B88" i="6" s="1"/>
  <c r="F83" i="6"/>
  <c r="C83" i="6"/>
  <c r="G82" i="6"/>
  <c r="F82" i="6"/>
  <c r="G81" i="6"/>
  <c r="F81" i="6"/>
  <c r="E80" i="6"/>
  <c r="D80" i="6"/>
  <c r="D85" i="6" s="1"/>
  <c r="D87" i="6" s="1"/>
  <c r="C80" i="6"/>
  <c r="C84" i="6" s="1"/>
  <c r="C87" i="6" s="1"/>
  <c r="B80" i="6"/>
  <c r="E79" i="6"/>
  <c r="D79" i="6"/>
  <c r="C79" i="6"/>
  <c r="B79" i="6"/>
  <c r="G78" i="6"/>
  <c r="F78" i="6"/>
  <c r="G77" i="6"/>
  <c r="F77" i="6"/>
  <c r="E75" i="6"/>
  <c r="D75" i="6"/>
  <c r="C75" i="6"/>
  <c r="B75" i="6"/>
  <c r="G74" i="6"/>
  <c r="F74" i="6"/>
  <c r="G73" i="6"/>
  <c r="F73" i="6"/>
  <c r="G72" i="6"/>
  <c r="F72" i="6"/>
  <c r="E71" i="6"/>
  <c r="D71" i="6"/>
  <c r="C71" i="6"/>
  <c r="B71" i="6"/>
  <c r="G70" i="6"/>
  <c r="F70" i="6"/>
  <c r="G69" i="6"/>
  <c r="F69" i="6"/>
  <c r="E67" i="6"/>
  <c r="D67" i="6"/>
  <c r="C67" i="6"/>
  <c r="B67" i="6"/>
  <c r="G66" i="6"/>
  <c r="F66" i="6"/>
  <c r="G65" i="6"/>
  <c r="F65" i="6"/>
  <c r="E63" i="6"/>
  <c r="D63" i="6"/>
  <c r="F62" i="6"/>
  <c r="G61" i="6"/>
  <c r="F61" i="6"/>
  <c r="G60" i="6"/>
  <c r="F60" i="6"/>
  <c r="G59" i="6"/>
  <c r="F59" i="6"/>
  <c r="E58" i="6"/>
  <c r="D58" i="6"/>
  <c r="C58" i="6"/>
  <c r="B58" i="6"/>
  <c r="G56" i="6"/>
  <c r="F56" i="6"/>
  <c r="G55" i="6"/>
  <c r="F55" i="6"/>
  <c r="E53" i="6"/>
  <c r="D53" i="6"/>
  <c r="C53" i="6"/>
  <c r="B53" i="6"/>
  <c r="G52" i="6"/>
  <c r="F52" i="6"/>
  <c r="G51" i="6"/>
  <c r="F51" i="6"/>
  <c r="E49" i="6"/>
  <c r="G49" i="6" s="1"/>
  <c r="D49" i="6"/>
  <c r="C49" i="6"/>
  <c r="B49" i="6"/>
  <c r="G48" i="6"/>
  <c r="F48" i="6"/>
  <c r="E45" i="6"/>
  <c r="D45" i="6"/>
  <c r="C45" i="6"/>
  <c r="B45" i="6"/>
  <c r="G44" i="6"/>
  <c r="F44" i="6"/>
  <c r="G43" i="6"/>
  <c r="F43" i="6"/>
  <c r="E41" i="6"/>
  <c r="D41" i="6"/>
  <c r="C41" i="6"/>
  <c r="B41" i="6"/>
  <c r="G40" i="6"/>
  <c r="F40" i="6"/>
  <c r="G39" i="6"/>
  <c r="F39" i="6"/>
  <c r="E37" i="6"/>
  <c r="D37" i="6"/>
  <c r="C37" i="6"/>
  <c r="B37" i="6"/>
  <c r="G35" i="6"/>
  <c r="F35" i="6"/>
  <c r="G34" i="6"/>
  <c r="F34" i="6"/>
  <c r="E32" i="6"/>
  <c r="D32" i="6"/>
  <c r="C32" i="6"/>
  <c r="B32" i="6"/>
  <c r="G31" i="6"/>
  <c r="F31" i="6"/>
  <c r="G30" i="6"/>
  <c r="F30" i="6"/>
  <c r="E29" i="6"/>
  <c r="F29" i="6" s="1"/>
  <c r="D29" i="6"/>
  <c r="D83" i="6" s="1"/>
  <c r="G83" i="6" s="1"/>
  <c r="E28" i="6"/>
  <c r="D28" i="6"/>
  <c r="C28" i="6"/>
  <c r="B28" i="6"/>
  <c r="G27" i="6"/>
  <c r="F27" i="6"/>
  <c r="G26" i="6"/>
  <c r="F26" i="6"/>
  <c r="E24" i="6"/>
  <c r="D24" i="6"/>
  <c r="C24" i="6"/>
  <c r="B24" i="6"/>
  <c r="G23" i="6"/>
  <c r="F23" i="6"/>
  <c r="G22" i="6"/>
  <c r="F22" i="6"/>
  <c r="G20" i="6"/>
  <c r="E20" i="6"/>
  <c r="D20" i="6"/>
  <c r="C20" i="6"/>
  <c r="B20" i="6"/>
  <c r="G18" i="6"/>
  <c r="F18" i="6"/>
  <c r="G17" i="6"/>
  <c r="F17" i="6"/>
  <c r="E15" i="6"/>
  <c r="D15" i="6"/>
  <c r="C15" i="6"/>
  <c r="B15" i="6"/>
  <c r="G14" i="6"/>
  <c r="F14" i="6"/>
  <c r="G13" i="6"/>
  <c r="F13" i="6"/>
  <c r="E11" i="6"/>
  <c r="D11" i="6"/>
  <c r="C11" i="6"/>
  <c r="B11" i="6"/>
  <c r="G10" i="6"/>
  <c r="F10" i="6"/>
  <c r="G25" i="8" l="1"/>
  <c r="G67" i="6"/>
  <c r="G79" i="6"/>
  <c r="F37" i="6"/>
  <c r="F36" i="8"/>
  <c r="G36" i="8"/>
  <c r="B30" i="8"/>
  <c r="G18" i="8"/>
  <c r="F18" i="8"/>
  <c r="G75" i="6"/>
  <c r="G22" i="8"/>
  <c r="F22" i="8"/>
  <c r="E30" i="8"/>
  <c r="G58" i="6"/>
  <c r="G29" i="6"/>
  <c r="G32" i="6"/>
  <c r="G71" i="6"/>
  <c r="G24" i="6"/>
  <c r="F28" i="6"/>
  <c r="F67" i="6"/>
  <c r="B9" i="8"/>
  <c r="F9" i="8" s="1"/>
  <c r="B25" i="8"/>
  <c r="F25" i="8" s="1"/>
  <c r="G15" i="6"/>
  <c r="F20" i="6"/>
  <c r="F49" i="6"/>
  <c r="G85" i="6"/>
  <c r="G28" i="6"/>
  <c r="G37" i="6"/>
  <c r="F79" i="6"/>
  <c r="G80" i="6"/>
  <c r="E8" i="8"/>
  <c r="B8" i="8"/>
  <c r="B47" i="8" s="1"/>
  <c r="F37" i="8"/>
  <c r="F16" i="8"/>
  <c r="E47" i="8"/>
  <c r="G26" i="8"/>
  <c r="G34" i="8"/>
  <c r="F40" i="8"/>
  <c r="G28" i="8"/>
  <c r="G23" i="8"/>
  <c r="G19" i="8"/>
  <c r="G37" i="8"/>
  <c r="G16" i="8"/>
  <c r="F34" i="8"/>
  <c r="F19" i="8"/>
  <c r="F31" i="8"/>
  <c r="G14" i="8"/>
  <c r="F14" i="8"/>
  <c r="G12" i="8"/>
  <c r="G10" i="8"/>
  <c r="G31" i="8"/>
  <c r="F12" i="8"/>
  <c r="F23" i="8"/>
  <c r="F26" i="8"/>
  <c r="F28" i="8"/>
  <c r="F10" i="8"/>
  <c r="E88" i="6"/>
  <c r="F84" i="6"/>
  <c r="F24" i="6"/>
  <c r="F32" i="6"/>
  <c r="F58" i="6"/>
  <c r="F86" i="6"/>
  <c r="F71" i="6"/>
  <c r="F75" i="6"/>
  <c r="F80" i="6"/>
  <c r="F85" i="6"/>
  <c r="G86" i="6"/>
  <c r="E87" i="6"/>
  <c r="G30" i="8" l="1"/>
  <c r="F30" i="8"/>
  <c r="G8" i="8"/>
  <c r="F8" i="8"/>
  <c r="F88" i="6"/>
  <c r="G88" i="6"/>
  <c r="F87" i="6"/>
  <c r="G87" i="6"/>
  <c r="F8" i="19" l="1"/>
  <c r="G8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Trnjina Marković</author>
  </authors>
  <commentList>
    <comment ref="A26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Trnjina Marković: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<sst xmlns="http://schemas.openxmlformats.org/spreadsheetml/2006/main" count="922" uniqueCount="293">
  <si>
    <t>Oznaka</t>
  </si>
  <si>
    <t>SVEUKUPNO</t>
  </si>
  <si>
    <t>Izvor: 3211 Vlastiti prihodi - zdravstvene ustanove</t>
  </si>
  <si>
    <t>Izvor: 415 Naknada za koncesije u primarnoj zdravstvenoj zaštiti</t>
  </si>
  <si>
    <t>Izvor: 4311 Prihodi za posebne namjene - zdravstvene ustanove</t>
  </si>
  <si>
    <t>Izvor: 5211 Pomoći - zdravstvene ustanove</t>
  </si>
  <si>
    <t>Izvor: 6211 Donacije - zdravstvene ustanove</t>
  </si>
  <si>
    <t>Izvor: 5251 Pomoći za provođenje EU projekata - proračunski korisnici</t>
  </si>
  <si>
    <t>Izvor: 4451 Prihodi za decentralizirane funkcije - zdravstvene ustanove</t>
  </si>
  <si>
    <t>Izvor: 7311 Prihodi od prodaje ili zamjene nefin. imov. i naknade štete s nalova osiguranja - zdravstvene ustanove</t>
  </si>
  <si>
    <t>Ostvarenje 2021.</t>
  </si>
  <si>
    <t>Ind.</t>
  </si>
  <si>
    <t>6=5/2*100</t>
  </si>
  <si>
    <t>6=5/4*100</t>
  </si>
  <si>
    <t>ZAVOD ZA HITNU MEDICINU PRIMORSKO-GORANSKE ŽUPANIJE</t>
  </si>
  <si>
    <t>IZVJEŠTAJ O IZVRŠENJU  FINANCIJSKOG PLANA   Zavoda za hitnu medicinu Primorsko - goranske županije ZA 2021.</t>
  </si>
  <si>
    <t>Izvor: 181 Prenesena sredstva - opći prihodi i primici</t>
  </si>
  <si>
    <t>Izvor: 321 Vlastiti prihodi - proračunski korisnici</t>
  </si>
  <si>
    <t>Izvor: 431 Prihodi za posebne namjene - proračunski korisnici</t>
  </si>
  <si>
    <t>Izvor: 512 Pomoći iz državnog proračuna</t>
  </si>
  <si>
    <t>Izvor: 521 Pomoći - proračunski korisnici</t>
  </si>
  <si>
    <t>Izvor: 525 Pomoći za provođenje EU projekata - proračunski korisnici</t>
  </si>
  <si>
    <t>Izvor: 621 Donacije - proračunski korisnici</t>
  </si>
  <si>
    <t>Izvor: 731 Prihodi od prodaje ili zamjene nefin. imov. i naknade štete s naslova osiguranja - prorač. korisnici</t>
  </si>
  <si>
    <t>Prihodi / Rashodi po izvorima financiranja</t>
  </si>
  <si>
    <t>Izvor: 111 Opći prihodi i primici</t>
  </si>
  <si>
    <t>Prihodi</t>
  </si>
  <si>
    <t>Rashodi</t>
  </si>
  <si>
    <t>Razlika</t>
  </si>
  <si>
    <t>Višak/manjak</t>
  </si>
  <si>
    <t>Izvor: 3831 Prenesena sredstva vlastiti prihodi zdravstvene ustanove</t>
  </si>
  <si>
    <t>Izvor: 417 Prihodi od viška prihoda  zdravstvenih ustanova</t>
  </si>
  <si>
    <t>Višak/manjak prethodne godine</t>
  </si>
  <si>
    <t>Izvor: 4815 Prenesena sredstva - namjenski prihodi</t>
  </si>
  <si>
    <t>Izvor: 483 Prenesena sredstva - namjenski prihodi</t>
  </si>
  <si>
    <t xml:space="preserve">Izvor: 582  Prenesena sredstva pomoći </t>
  </si>
  <si>
    <t xml:space="preserve">Izvor: 782 Prenesena sredstva prihodi od prodaje ili zamjene nefin. imov. i </t>
  </si>
  <si>
    <t>931   Prenesena sredstva iz prethodne godine</t>
  </si>
  <si>
    <t>9221 Višak prihoda poslovanja</t>
  </si>
  <si>
    <t>9222 Manjak prihoda poslovanja</t>
  </si>
  <si>
    <t>Ukupni prihodi</t>
  </si>
  <si>
    <t xml:space="preserve">Ukupni rashodi </t>
  </si>
  <si>
    <t xml:space="preserve">Višak/manjak tekuće godine </t>
  </si>
  <si>
    <t xml:space="preserve">Ukupni rezultat poslovanja </t>
  </si>
  <si>
    <t>6711 Prihodi iz nadležnog proračuna za financiranje rashoda poslovanja</t>
  </si>
  <si>
    <t>641 Prihodi od financijske imovine</t>
  </si>
  <si>
    <t>6413 Kamate na oročena sredstva i depozite po viđenju</t>
  </si>
  <si>
    <t>6415 Prihodi od pozitivnih tečajnih razlika i razlika zbog primjene valutne klauzule</t>
  </si>
  <si>
    <t>661 Prihodi od prodaje proizvoda i robe te pruženih usluga</t>
  </si>
  <si>
    <t>6615 Prihodi od pruženih usluga</t>
  </si>
  <si>
    <t>683 Ostali prihodi</t>
  </si>
  <si>
    <t>6831 Ostali prihodi</t>
  </si>
  <si>
    <t>639 Prijenosi između proračunskih korisnika istog proračuna</t>
  </si>
  <si>
    <t>6391 Tekući prijenosi između proračunskih korisnika istog proračuna</t>
  </si>
  <si>
    <t>673 Prihodi od HZZO-a na temelju ugovornih obveza</t>
  </si>
  <si>
    <t>6731 Prihodi od HZZO-a na temelju ugovornih obveza</t>
  </si>
  <si>
    <t>671 Prihodi iz nadležnog proračuna za financiranje redovne djelatnosti proračunskih korisnika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</si>
  <si>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</si>
  <si>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</si>
  <si>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</si>
  <si>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</si>
  <si>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</si>
  <si>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temeljem prijenosa EU sredstava</t>
  </si>
  <si>
    <t>663 Donacije od pravnih i fizičkih osoba izvan općeg proračuna i povrat donacija po protestiranim jamstvima</t>
  </si>
  <si>
    <t>6632 Kapitalne donacije</t>
  </si>
  <si>
    <t>652 Prihodi po posebnim propisima</t>
  </si>
  <si>
    <t>6526 Ostali nespomenuti prihodi</t>
  </si>
  <si>
    <t xml:space="preserve">Prihodi / primici po ekonomskoj klasifikaciji </t>
  </si>
  <si>
    <t xml:space="preserve">671 Prihodi iz nadležnog proračuna </t>
  </si>
  <si>
    <t>6711  Prihodi iz nadležnog proračuna za financiranje rasjoda poslovanja</t>
  </si>
  <si>
    <t>6712  Prihodi iz nadležnog proračuna  za financiranje rashoda za nabavu nefinancijske imovine</t>
  </si>
  <si>
    <t>922  Višak/manjak prihida</t>
  </si>
  <si>
    <t>92211  Višak  prihoda poslovanja</t>
  </si>
  <si>
    <t>92221  Manjak prihoda poslovanja</t>
  </si>
  <si>
    <t>Sveukupno prihiodi + preneseni višak/manjak</t>
  </si>
  <si>
    <t>Prihodi ukupno</t>
  </si>
  <si>
    <t>Rashodi ukupno</t>
  </si>
  <si>
    <t>Rashodi  poslovanja</t>
  </si>
  <si>
    <t>Rashodi  za nabavu nefinancijske imovine</t>
  </si>
  <si>
    <t>Izdaci za financijsku imovinu i otplate zajmova</t>
  </si>
  <si>
    <t>Neto financiranje</t>
  </si>
  <si>
    <t>Izvorni plan  2022.</t>
  </si>
  <si>
    <t>Tekući plan 2022.</t>
  </si>
  <si>
    <t>Ostvarenje 2022.</t>
  </si>
  <si>
    <t>Ostvarenje preth. god. (1)</t>
  </si>
  <si>
    <t>Izvorni plan (2.)</t>
  </si>
  <si>
    <t>Tekući plan (3.)</t>
  </si>
  <si>
    <t>Ostvarenje (4.)</t>
  </si>
  <si>
    <t>Indeks 4./1. (5.)</t>
  </si>
  <si>
    <t>Indeks 4./3. (6.)</t>
  </si>
  <si>
    <t>Razdjel: 4 UPRAVNI ODJEL ZA ZDRAVSTVO</t>
  </si>
  <si>
    <t>Glava: 4-2 ŽUPANIJSKE USTANOVE ZDRAVSTVA</t>
  </si>
  <si>
    <t>29461 ZAVOD ZA HITNU MEDICINU PGŽ</t>
  </si>
  <si>
    <t>E lanak 4. Ovaj Polugodi?nji izvje?taj stupa na snagu osmog dana od dana objave u »Slu? benim novinama Primorsko-goranske ?upanije«. KLASA: 021-04/17-01/7 URBROJ: 2170/1-01-01/4-17-5 Rijeka, 21. rujan 201 7. godine PRIMORSKO-GORANSKA ?UPANIJA?UPANIJSKA SKUP?TINA Predsjednik Erik Fabijania v. r.</t>
  </si>
  <si>
    <t xml:space="preserve">Rashodi / izdaci - po ekonomskoj klasifikaciji  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</si>
  <si>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</si>
  <si>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</si>
  <si>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</si>
  <si>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</si>
  <si>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</si>
  <si>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</si>
  <si>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</si>
  <si>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</si>
  <si>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</si>
  <si>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</si>
  <si>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</si>
  <si>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</si>
  <si>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</si>
  <si>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</si>
  <si>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</si>
  <si>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</si>
  <si>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</si>
  <si>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</si>
  <si>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</si>
  <si>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</si>
  <si>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</si>
  <si>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</si>
  <si>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</si>
  <si>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</si>
  <si>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</si>
  <si>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</si>
  <si>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</si>
  <si>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</si>
  <si>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</si>
  <si>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</si>
  <si>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</si>
  <si>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</si>
  <si>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</si>
  <si>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</si>
  <si>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</si>
  <si>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</si>
  <si>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</si>
  <si>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</si>
  <si>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</si>
  <si>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</si>
  <si>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</si>
  <si>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</si>
  <si>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</si>
  <si>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</si>
  <si>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</si>
  <si>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</si>
  <si>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</si>
  <si>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</si>
  <si>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 uređaji strojevi</t>
  </si>
  <si>
    <t>4227 Uređaji, strojevi i oprema za ostale namjene</t>
  </si>
  <si>
    <t>423 Prijevozna sredstva</t>
  </si>
  <si>
    <t>4231 Prijevozna sredstva u cestovnom prometu</t>
  </si>
  <si>
    <t>Program: 4206 Sigurnost zdravlja i prava na zdravstvene usluge</t>
  </si>
  <si>
    <t>A 420601 Dostupnost na primarnoj razini zdravstvene zaštite</t>
  </si>
  <si>
    <t>Izvor: 111 Porezni i ostali prihodi</t>
  </si>
  <si>
    <t>A 420603 Specijalizacije doktora medicine</t>
  </si>
  <si>
    <t>A 420611 Specijalističko usavršavanje doktora medicine - EU projekt</t>
  </si>
  <si>
    <t>A 420614 Sufinanciranje HMP u turističkoj sezoni - Zavod za hitnu medicinu PGŽ</t>
  </si>
  <si>
    <t>Program: 4208 Investicije u zdravstvenu infrastrukturu</t>
  </si>
  <si>
    <t>Izvor: 445 Prihodi za decentralizirane funkcije - zdravstvene ustanove</t>
  </si>
  <si>
    <t>Izvor: 383 Prenesena sredstva - vlastiti prihodi proračunskih korisnika</t>
  </si>
  <si>
    <t>IZVJEŠTAJ O IZVRŠENJU  FINANCIJSKOG PLANA   Zavoda za hitnu medicinu Primorsko - goranske županije  za I - VI 2023.</t>
  </si>
  <si>
    <t>6711  Prihodi iz nadležnog proračuna za financiranje rashoda poslovanja</t>
  </si>
  <si>
    <t>723 Prihodi od prodaje prijevoznih sredstava</t>
  </si>
  <si>
    <t>7231 Prijevozna sredstva u cestovnom prometu</t>
  </si>
  <si>
    <t>Tekući plan 2023.</t>
  </si>
  <si>
    <t>Ostvarenje 2023.</t>
  </si>
  <si>
    <t>6712 Prihodi iz nadležnog proračuna za financiranje rashoda za nabavu nefinancijske imovine</t>
  </si>
  <si>
    <t>IZVJEŠTAJ O IZVRŠENJU  FINANCIJSKOG PLANA  ZAVODA ZA HITNU MEDICINU PRIMORSKO-GORANSKE ŽUPANIJE za I- VI  2023.</t>
  </si>
  <si>
    <t>A 420613 Povećanje dostupnosti zdravstvene zaštite u Gorskom kotaru i na otocima</t>
  </si>
  <si>
    <t>A 420618 Specijalizacije medicinskih sestara i tehničara u djelatnosti hitne medicine</t>
  </si>
  <si>
    <t>64 Prihodi od imovine</t>
  </si>
  <si>
    <t>65 Prihodi od upravnih i administrativnih pristojbi, pristojbi po posebnim propisima  i naknada</t>
  </si>
  <si>
    <t>66 Prihodi od prodaje proizvoda i robe te pruženih usluga i prihodi od donacija</t>
  </si>
  <si>
    <t xml:space="preserve">67 Prihodi iz nadležnog proračuna i od HZZO-a temeljem ugovornih obveza </t>
  </si>
  <si>
    <t xml:space="preserve">68 Kazne, upravne mjere i ostali prihodi </t>
  </si>
  <si>
    <t>72 Prihodi od prodaje proizvedene dugotrajne imovine</t>
  </si>
  <si>
    <t>92 Rezultat poslovanja</t>
  </si>
  <si>
    <t>63 Pomoći iz inzemstav i od subjekata  unutar  općeg proračuna</t>
  </si>
  <si>
    <t>31 Rashodi za zaposlene</t>
  </si>
  <si>
    <t>32 Materijalni rashodi</t>
  </si>
  <si>
    <t>34 Financijski rashodi</t>
  </si>
  <si>
    <t>42 Rashodi za nabavu proizvedene dugotrajne imovine</t>
  </si>
  <si>
    <t>Funk. klas: 0721 Opće medicinske usluge</t>
  </si>
  <si>
    <t>Izvorni plan 2023.</t>
  </si>
  <si>
    <t>7=5/4*100</t>
  </si>
  <si>
    <t>I.   OPĆI   DIO</t>
  </si>
  <si>
    <t>6 Prihodi poslovanja</t>
  </si>
  <si>
    <t>Razlika- Višak/ manjak</t>
  </si>
  <si>
    <t>8 Primici od financijske imovine i zaduživanja</t>
  </si>
  <si>
    <t>OSTVARENJE/ IZVRŠENJE 2023.</t>
  </si>
  <si>
    <t>SAŽETAK RAČUNA PRIHODA I RASHODA I RAČUNA FINANCIRANJA</t>
  </si>
  <si>
    <t>IZVJEŠTAJ O PRIHODIMA I RASHODIMA PREMA EKONOMSKOJ KLASIFIKACIJI</t>
  </si>
  <si>
    <t>63 Pomoći iz inozemstva i od subjekata unutar općeg proračuna</t>
  </si>
  <si>
    <t>6362 Kapitalne pomoći proračunskim korisnicima iz proračuna koji im nije nadležan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</si>
  <si>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</si>
  <si>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</si>
  <si>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</si>
  <si>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</si>
  <si>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INDEKS</t>
  </si>
  <si>
    <t>3 Rashodi poslovanja</t>
  </si>
  <si>
    <t>342 Kamate za primljene kredite i zajmove</t>
  </si>
  <si>
    <t>3423 Kamate za primljene kredite i zajmove od kreditnih i ostalih financijskih institucija izvan javnog sektora</t>
  </si>
  <si>
    <t>4 Rashodi za nabavu nefinancijske imovine</t>
  </si>
  <si>
    <t>4225 Instrumenti, uređaji i strojevi</t>
  </si>
  <si>
    <t>UKUPNO RASHODI</t>
  </si>
  <si>
    <t>UKUPNO PRIHODI</t>
  </si>
  <si>
    <t>IZVJEŠTAJ O PRIHODIMA I RASHODIMA PREMA IZVORIMA FINANCIRANJA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</si>
  <si>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</si>
  <si>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</si>
  <si>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</si>
  <si>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</si>
  <si>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</si>
  <si>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</si>
  <si>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</si>
  <si>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</si>
  <si>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</si>
  <si>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</si>
  <si>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</si>
  <si>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</si>
  <si>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</si>
  <si>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</si>
  <si>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</si>
  <si>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8 NAMJENSKI PRIMICI</t>
  </si>
  <si>
    <t>Izvor: 83 Namjenski primici-proračunski korisnici</t>
  </si>
  <si>
    <t>BROJČANA OZNAKA I NAZIV</t>
  </si>
  <si>
    <t>Izvor: 38 Prenesena sredstva - vlastiti prihodi proračunskih korisnika</t>
  </si>
  <si>
    <t>IZVJEŠTAJ O PRIHODIMA I RASHODIMA PREMA FUNKCIJSKOJ KLASIFIKACIJI</t>
  </si>
  <si>
    <t>B. RAČUN FINANCIRANJA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</si>
  <si>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</si>
  <si>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</si>
  <si>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</si>
  <si>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</si>
  <si>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RAČUN FINANCIRANJA</t>
  </si>
  <si>
    <t>IZVJEŠTAJ RAČUNA FINANCIRANJA PREMA EKONOMSKOJ KLASIFIKACIJI</t>
  </si>
  <si>
    <t>IZVJEŠTAJ RAČUNA FINANCIRANJA PREMA IZVORIMA FINANCIRANJA</t>
  </si>
  <si>
    <t>II.   POSEBNI   DIO</t>
  </si>
  <si>
    <t>IZVJEŠTAJ PO PROGRAMSKOJ KLASIFIKACIJI</t>
  </si>
  <si>
    <t>Izvor: 1813 Prenesena sredstva - opći prihodi i primici - preostali višak</t>
  </si>
  <si>
    <t>Izvor: 3831 Prenesena sredstva - vlastiti prihodi - zdravstvene ustanove</t>
  </si>
  <si>
    <t>Izvor: 51202 Min. turizma - sufinanciranje HMP u turističkoj sezoni</t>
  </si>
  <si>
    <t>Izvor: 831 Namjenski primici-proračunski korisnici</t>
  </si>
  <si>
    <t>Izvor: 8311 Namjenski primici - zdravstvene ustanove</t>
  </si>
  <si>
    <t>SVEUKUPNO RASHODI</t>
  </si>
  <si>
    <t>Prihodi poslovanja</t>
  </si>
  <si>
    <t>Prihodi od prodaje nefinacijske imovine</t>
  </si>
  <si>
    <t>Primici od financijske imovine i zaduživanja</t>
  </si>
  <si>
    <t>Ukupno preneseni višak/ manjak iz prethodne godine</t>
  </si>
  <si>
    <t>Višak koji se rasporedio za pokriće razlike prihoda i rashoda, primitaka i izdataka</t>
  </si>
  <si>
    <t>Manjak razlike prihoda i rashoda, primitaka i izdataka koji se pokrio</t>
  </si>
  <si>
    <t>UKUPNO PRIMICI</t>
  </si>
  <si>
    <t>Ukupno korišteni rezultat</t>
  </si>
  <si>
    <t>SAŽETAK RAČUNA FINANCIRANAJA</t>
  </si>
  <si>
    <t>VIŠAK / MANJAK + NETO FINANCIRANJE</t>
  </si>
  <si>
    <t>PRENESENI VIŠAK / MANJAK</t>
  </si>
  <si>
    <t>83 Namjenski primici - proračunski korisnici</t>
  </si>
  <si>
    <t>8 Namjenski primici</t>
  </si>
  <si>
    <t>IZVORNI PLAN ILI REBALANS 2024.</t>
  </si>
  <si>
    <t>TEKUĆI PLAN 2024.</t>
  </si>
  <si>
    <t>OSTVARENJE/ IZVRŠENJE 2024.</t>
  </si>
  <si>
    <t>6631 Tekuće donacije</t>
  </si>
  <si>
    <t>6714 Prihodi iz nadležnog proračuna za financiranje izdataka za financijsku imovinu i otplatu zajmova</t>
  </si>
  <si>
    <t>3112 Plaće u naravi</t>
  </si>
  <si>
    <t>41 Rashodi za nabavu proizvedene dugotrajne imovine</t>
  </si>
  <si>
    <t>412 Nematerijalna imovina</t>
  </si>
  <si>
    <t>4123 Licence</t>
  </si>
  <si>
    <t>426 Nematerijalna proizvedena imovina</t>
  </si>
  <si>
    <t>4264 Ostala nematerijala proizvedena imovina</t>
  </si>
  <si>
    <t>5 Izdaci za financijsku imovinu i otplate zajmova</t>
  </si>
  <si>
    <t>54 Izdaci za otplatu glavnice primljenih kredita i zajmova</t>
  </si>
  <si>
    <t>544 Otplata glavnice primljenih kredita i zajmova od kreditnih inst,</t>
  </si>
  <si>
    <t>5443 Otplata glavnice primljenih kredita od tuzemnih kreditih institucija</t>
  </si>
  <si>
    <t>38 Ostali rashodi</t>
  </si>
  <si>
    <t>383 Kazne, penali i naknade štete</t>
  </si>
  <si>
    <t>3831 Naknade šteta pravnim i fizičkim osobama</t>
  </si>
  <si>
    <t>Izvor: 48 Prenesena sredstva- namjenski prihodi</t>
  </si>
  <si>
    <t>Izvor: 58 Prenesena sredstva</t>
  </si>
  <si>
    <t>Izvor: 483 Prenesena sredstva- namjenski prihodi proračunski korisnici</t>
  </si>
  <si>
    <t>Izvor: 582 Prenesena sredstva- pomoći- proračunski korisnici</t>
  </si>
  <si>
    <t>3423 Kamate za primljene kredite i zajmove od kreditnih i ostalih fin. Instucija izvan javnog sektora</t>
  </si>
  <si>
    <t>3423 Kamate za primljene kredite i zajmove</t>
  </si>
  <si>
    <t>Izvor: 483 Prenesena sredstva- namjenski prihodi- proračunski korisnici</t>
  </si>
  <si>
    <t>Izvor: 4831 Prenesena sredstva- najmenski prihodi- proračunski korisnici</t>
  </si>
  <si>
    <t>Izvor: 5821 Prenesena sredstva- pomoći- proračunski korisnici</t>
  </si>
  <si>
    <t>41 Rashodi za nabavu neproizvedene dugotrajne imovine</t>
  </si>
  <si>
    <t>5443 Otplata glavnice primljenih kredita od tuzemnih kreditnih instutucija izvan javnog sektora</t>
  </si>
  <si>
    <t>Izvor: 483 Prenesena sredstva- namjenski prihodi-proračunski korisnici</t>
  </si>
  <si>
    <t>3432 Negativne tečajne razlike i razlike zbog primjene val. klauzule</t>
  </si>
  <si>
    <t>IZVORNI PLAN ILI REBALANS 2 2024.</t>
  </si>
  <si>
    <t>3831 Naknade štete fizičkim osobama</t>
  </si>
  <si>
    <t>38 Naknade šteta</t>
  </si>
  <si>
    <t>3112 Toplo obrok helikopter</t>
  </si>
  <si>
    <t>Energetska obnova zgrada</t>
  </si>
  <si>
    <t xml:space="preserve">IZVORNI PLAN ILI REBALANS 2 2024. </t>
  </si>
  <si>
    <t>Ulaganje i opremanje objekata</t>
  </si>
  <si>
    <t>4262 Ulaganje u računalne programe</t>
  </si>
  <si>
    <t>Zanavljanje voznog parka</t>
  </si>
  <si>
    <t>Izvor: 445 Prihodi za decentralizirane funkcije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</si>
</sst>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7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6"/>
      <color rgb="FF000000"/>
      <name val="Verdana"/>
      <family val="2"/>
      <charset val="238"/>
    </font>
    <font>
      <sz val="7.5"/>
      <color theme="1"/>
      <name val="Microsoft Sans Serif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Microsoft Sans Serif"/>
      <family val="2"/>
      <charset val="238"/>
    </font>
    <font>
      <b/>
      <sz val="6"/>
      <color rgb="FF000000"/>
      <name val="Verdana"/>
      <family val="2"/>
      <charset val="238"/>
    </font>
    <font>
      <sz val="9"/>
      <color rgb="FF000000"/>
      <name val="Microsoft Sans Serif"/>
      <family val="2"/>
      <charset val="238"/>
    </font>
    <font>
      <b/>
      <sz val="9"/>
      <color rgb="FF000000"/>
      <name val="Microsoft Sans Serif"/>
      <family val="2"/>
      <charset val="238"/>
    </font>
    <font>
      <b/>
      <sz val="10"/>
      <color rgb="FF000000"/>
      <name val="Microsoft Sans Serif"/>
      <family val="2"/>
      <charset val="238"/>
    </font>
    <font>
      <b/>
      <sz val="9"/>
      <color theme="1"/>
      <name val="Microsoft Sans Serif"/>
      <family val="2"/>
      <charset val="238"/>
    </font>
    <font>
      <b/>
      <sz val="7.5"/>
      <color theme="1"/>
      <name val="Microsoft Sans Serif"/>
      <family val="2"/>
      <charset val="238"/>
    </font>
    <font>
      <b/>
      <sz val="10"/>
      <color rgb="FF000000"/>
      <name val="Verdana"/>
      <family val="2"/>
      <charset val="238"/>
    </font>
    <font>
      <b/>
      <sz val="7.5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theme="1"/>
      <name val="Microsoft Sans Serif"/>
      <family val="2"/>
      <charset val="238"/>
    </font>
    <font>
      <b/>
      <sz val="8"/>
      <color rgb="FF000000"/>
      <name val="Microsoft Sans Serif"/>
      <family val="2"/>
      <charset val="238"/>
    </font>
    <font>
      <b/>
      <sz val="8"/>
      <color theme="1"/>
      <name val="Microsoft Sans Serif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6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8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0">
    <xf numFmtId="0" fontId="0" fillId="0" borderId="0" xfId="0"/>
    <xf numFmtId="0" fontId="19" fillId="0" borderId="12" xfId="0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3" borderId="10" xfId="0" applyFont="1" applyFill="1" applyBorder="1" applyAlignment="1">
      <alignment horizontal="left" wrapText="1" indent="3"/>
    </xf>
    <xf numFmtId="4" fontId="22" fillId="33" borderId="10" xfId="0" applyNumberFormat="1" applyFont="1" applyFill="1" applyBorder="1" applyAlignment="1">
      <alignment wrapText="1"/>
    </xf>
    <xf numFmtId="0" fontId="25" fillId="0" borderId="13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left" wrapText="1" indent="1"/>
    </xf>
    <xf numFmtId="4" fontId="23" fillId="33" borderId="10" xfId="0" applyNumberFormat="1" applyFont="1" applyFill="1" applyBorder="1" applyAlignment="1">
      <alignment horizontal="right" wrapText="1" indent="1"/>
    </xf>
    <xf numFmtId="10" fontId="26" fillId="0" borderId="11" xfId="0" applyNumberFormat="1" applyFont="1" applyBorder="1" applyAlignment="1">
      <alignment horizontal="left" indent="1"/>
    </xf>
    <xf numFmtId="0" fontId="27" fillId="33" borderId="10" xfId="0" applyFont="1" applyFill="1" applyBorder="1" applyAlignment="1">
      <alignment horizontal="left" wrapText="1" indent="5"/>
    </xf>
    <xf numFmtId="4" fontId="27" fillId="33" borderId="10" xfId="0" applyNumberFormat="1" applyFont="1" applyFill="1" applyBorder="1" applyAlignment="1">
      <alignment horizontal="right" wrapText="1" indent="1"/>
    </xf>
    <xf numFmtId="0" fontId="28" fillId="33" borderId="10" xfId="0" applyFont="1" applyFill="1" applyBorder="1" applyAlignment="1">
      <alignment horizontal="left" wrapText="1" indent="5"/>
    </xf>
    <xf numFmtId="4" fontId="28" fillId="33" borderId="10" xfId="0" applyNumberFormat="1" applyFont="1" applyFill="1" applyBorder="1" applyAlignment="1">
      <alignment horizontal="right" wrapText="1" indent="1"/>
    </xf>
    <xf numFmtId="0" fontId="28" fillId="33" borderId="10" xfId="0" applyFont="1" applyFill="1" applyBorder="1" applyAlignment="1">
      <alignment horizontal="left" wrapText="1" indent="1"/>
    </xf>
    <xf numFmtId="0" fontId="28" fillId="33" borderId="10" xfId="0" applyFont="1" applyFill="1" applyBorder="1" applyAlignment="1">
      <alignment horizontal="right" wrapText="1" indent="1"/>
    </xf>
    <xf numFmtId="4" fontId="18" fillId="0" borderId="0" xfId="0" applyNumberFormat="1" applyFont="1" applyAlignment="1">
      <alignment horizontal="left" indent="1"/>
    </xf>
    <xf numFmtId="0" fontId="27" fillId="33" borderId="10" xfId="0" applyFont="1" applyFill="1" applyBorder="1" applyAlignment="1">
      <alignment horizontal="right" wrapText="1" indent="1"/>
    </xf>
    <xf numFmtId="0" fontId="22" fillId="0" borderId="10" xfId="0" applyFont="1" applyBorder="1" applyAlignment="1">
      <alignment horizontal="left" wrapText="1" indent="3"/>
    </xf>
    <xf numFmtId="0" fontId="18" fillId="0" borderId="0" xfId="0" applyFont="1" applyAlignment="1">
      <alignment horizontal="left" indent="1"/>
    </xf>
    <xf numFmtId="0" fontId="19" fillId="34" borderId="12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4" fontId="23" fillId="0" borderId="10" xfId="0" applyNumberFormat="1" applyFont="1" applyBorder="1" applyAlignment="1">
      <alignment wrapText="1"/>
    </xf>
    <xf numFmtId="4" fontId="28" fillId="33" borderId="10" xfId="0" applyNumberFormat="1" applyFont="1" applyFill="1" applyBorder="1" applyAlignment="1">
      <alignment horizontal="right" wrapText="1"/>
    </xf>
    <xf numFmtId="0" fontId="24" fillId="33" borderId="10" xfId="0" applyFont="1" applyFill="1" applyBorder="1" applyAlignment="1">
      <alignment horizontal="left" wrapText="1" indent="3"/>
    </xf>
    <xf numFmtId="4" fontId="24" fillId="0" borderId="10" xfId="0" applyNumberFormat="1" applyFont="1" applyBorder="1" applyAlignment="1">
      <alignment wrapText="1"/>
    </xf>
    <xf numFmtId="4" fontId="30" fillId="33" borderId="10" xfId="0" applyNumberFormat="1" applyFont="1" applyFill="1" applyBorder="1" applyAlignment="1">
      <alignment horizontal="right" wrapText="1"/>
    </xf>
    <xf numFmtId="4" fontId="31" fillId="33" borderId="10" xfId="0" applyNumberFormat="1" applyFont="1" applyFill="1" applyBorder="1" applyAlignment="1">
      <alignment wrapText="1"/>
    </xf>
    <xf numFmtId="4" fontId="22" fillId="33" borderId="16" xfId="0" applyNumberFormat="1" applyFont="1" applyFill="1" applyBorder="1" applyAlignment="1">
      <alignment wrapText="1"/>
    </xf>
    <xf numFmtId="4" fontId="30" fillId="33" borderId="16" xfId="0" applyNumberFormat="1" applyFont="1" applyFill="1" applyBorder="1" applyAlignment="1">
      <alignment horizontal="right" wrapText="1"/>
    </xf>
    <xf numFmtId="0" fontId="24" fillId="33" borderId="14" xfId="0" applyFont="1" applyFill="1" applyBorder="1" applyAlignment="1">
      <alignment horizontal="left" wrapText="1" indent="3"/>
    </xf>
    <xf numFmtId="4" fontId="30" fillId="33" borderId="13" xfId="0" applyNumberFormat="1" applyFont="1" applyFill="1" applyBorder="1" applyAlignment="1">
      <alignment wrapText="1"/>
    </xf>
    <xf numFmtId="4" fontId="30" fillId="33" borderId="13" xfId="0" applyNumberFormat="1" applyFont="1" applyFill="1" applyBorder="1" applyAlignment="1">
      <alignment horizontal="right" wrapText="1"/>
    </xf>
    <xf numFmtId="4" fontId="31" fillId="33" borderId="15" xfId="0" applyNumberFormat="1" applyFont="1" applyFill="1" applyBorder="1" applyAlignment="1">
      <alignment wrapText="1"/>
    </xf>
    <xf numFmtId="4" fontId="30" fillId="33" borderId="15" xfId="0" applyNumberFormat="1" applyFont="1" applyFill="1" applyBorder="1" applyAlignment="1">
      <alignment horizontal="right" wrapText="1"/>
    </xf>
    <xf numFmtId="4" fontId="30" fillId="33" borderId="10" xfId="0" applyNumberFormat="1" applyFont="1" applyFill="1" applyBorder="1" applyAlignment="1">
      <alignment wrapText="1"/>
    </xf>
    <xf numFmtId="4" fontId="24" fillId="33" borderId="10" xfId="0" applyNumberFormat="1" applyFont="1" applyFill="1" applyBorder="1" applyAlignment="1">
      <alignment wrapText="1"/>
    </xf>
    <xf numFmtId="4" fontId="30" fillId="0" borderId="10" xfId="0" applyNumberFormat="1" applyFont="1" applyBorder="1" applyAlignment="1">
      <alignment wrapText="1"/>
    </xf>
    <xf numFmtId="4" fontId="31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left" wrapText="1" indent="3"/>
    </xf>
    <xf numFmtId="0" fontId="30" fillId="33" borderId="10" xfId="0" applyFont="1" applyFill="1" applyBorder="1" applyAlignment="1">
      <alignment wrapText="1"/>
    </xf>
    <xf numFmtId="4" fontId="31" fillId="33" borderId="10" xfId="0" applyNumberFormat="1" applyFont="1" applyFill="1" applyBorder="1" applyAlignment="1">
      <alignment horizontal="right" wrapText="1"/>
    </xf>
    <xf numFmtId="0" fontId="22" fillId="33" borderId="10" xfId="0" applyFont="1" applyFill="1" applyBorder="1" applyAlignment="1">
      <alignment horizontal="left" vertical="top" wrapText="1" indent="3"/>
    </xf>
    <xf numFmtId="0" fontId="30" fillId="33" borderId="10" xfId="0" applyFont="1" applyFill="1" applyBorder="1" applyAlignment="1">
      <alignment horizontal="left" wrapText="1" indent="5"/>
    </xf>
    <xf numFmtId="0" fontId="31" fillId="33" borderId="10" xfId="0" applyFont="1" applyFill="1" applyBorder="1" applyAlignment="1">
      <alignment horizontal="left" wrapText="1" indent="5"/>
    </xf>
    <xf numFmtId="0" fontId="22" fillId="33" borderId="16" xfId="0" applyFont="1" applyFill="1" applyBorder="1" applyAlignment="1">
      <alignment horizontal="left" wrapText="1" indent="3"/>
    </xf>
    <xf numFmtId="4" fontId="31" fillId="33" borderId="16" xfId="0" applyNumberFormat="1" applyFont="1" applyFill="1" applyBorder="1" applyAlignment="1">
      <alignment wrapText="1"/>
    </xf>
    <xf numFmtId="0" fontId="22" fillId="33" borderId="17" xfId="0" applyFont="1" applyFill="1" applyBorder="1" applyAlignment="1">
      <alignment horizontal="left" wrapText="1" indent="3"/>
    </xf>
    <xf numFmtId="4" fontId="31" fillId="33" borderId="17" xfId="0" applyNumberFormat="1" applyFont="1" applyFill="1" applyBorder="1" applyAlignment="1">
      <alignment wrapText="1"/>
    </xf>
    <xf numFmtId="4" fontId="31" fillId="33" borderId="18" xfId="0" applyNumberFormat="1" applyFont="1" applyFill="1" applyBorder="1" applyAlignment="1">
      <alignment wrapText="1"/>
    </xf>
    <xf numFmtId="4" fontId="31" fillId="33" borderId="17" xfId="0" applyNumberFormat="1" applyFont="1" applyFill="1" applyBorder="1" applyAlignment="1">
      <alignment horizontal="right" wrapText="1"/>
    </xf>
    <xf numFmtId="0" fontId="22" fillId="33" borderId="19" xfId="0" applyFont="1" applyFill="1" applyBorder="1" applyAlignment="1">
      <alignment horizontal="left" wrapText="1" indent="3"/>
    </xf>
    <xf numFmtId="4" fontId="31" fillId="33" borderId="19" xfId="0" applyNumberFormat="1" applyFont="1" applyFill="1" applyBorder="1" applyAlignment="1">
      <alignment wrapText="1"/>
    </xf>
    <xf numFmtId="4" fontId="31" fillId="33" borderId="20" xfId="0" applyNumberFormat="1" applyFont="1" applyFill="1" applyBorder="1" applyAlignment="1">
      <alignment wrapText="1"/>
    </xf>
    <xf numFmtId="4" fontId="30" fillId="33" borderId="19" xfId="0" applyNumberFormat="1" applyFont="1" applyFill="1" applyBorder="1" applyAlignment="1">
      <alignment horizontal="right" wrapText="1"/>
    </xf>
    <xf numFmtId="0" fontId="23" fillId="33" borderId="10" xfId="0" applyFont="1" applyFill="1" applyBorder="1" applyAlignment="1">
      <alignment horizontal="left" wrapText="1" indent="3"/>
    </xf>
    <xf numFmtId="0" fontId="32" fillId="33" borderId="10" xfId="0" applyFont="1" applyFill="1" applyBorder="1" applyAlignment="1">
      <alignment horizontal="left" wrapText="1" indent="5"/>
    </xf>
    <xf numFmtId="4" fontId="28" fillId="0" borderId="10" xfId="0" applyNumberFormat="1" applyFont="1" applyBorder="1" applyAlignment="1">
      <alignment horizontal="right" wrapText="1" indent="1"/>
    </xf>
    <xf numFmtId="4" fontId="31" fillId="33" borderId="10" xfId="0" applyNumberFormat="1" applyFont="1" applyFill="1" applyBorder="1" applyAlignment="1">
      <alignment horizontal="right" wrapText="1" indent="1"/>
    </xf>
    <xf numFmtId="0" fontId="35" fillId="0" borderId="21" xfId="0" applyFont="1" applyBorder="1" applyAlignment="1">
      <alignment horizontal="center" vertical="center" wrapText="1" indent="1"/>
    </xf>
    <xf numFmtId="0" fontId="36" fillId="33" borderId="10" xfId="0" applyFont="1" applyFill="1" applyBorder="1" applyAlignment="1">
      <alignment horizontal="left" wrapText="1" indent="1"/>
    </xf>
    <xf numFmtId="4" fontId="36" fillId="33" borderId="10" xfId="0" applyNumberFormat="1" applyFont="1" applyFill="1" applyBorder="1" applyAlignment="1">
      <alignment horizontal="right" wrapText="1" indent="1"/>
    </xf>
    <xf numFmtId="0" fontId="36" fillId="33" borderId="10" xfId="0" applyFont="1" applyFill="1" applyBorder="1" applyAlignment="1">
      <alignment horizontal="right" wrapText="1" indent="1"/>
    </xf>
    <xf numFmtId="0" fontId="37" fillId="33" borderId="10" xfId="0" applyFont="1" applyFill="1" applyBorder="1" applyAlignment="1">
      <alignment horizontal="right" wrapText="1" indent="1"/>
    </xf>
    <xf numFmtId="0" fontId="23" fillId="33" borderId="10" xfId="0" applyFont="1" applyFill="1" applyBorder="1" applyAlignment="1">
      <alignment horizontal="right" wrapText="1" indent="1"/>
    </xf>
    <xf numFmtId="0" fontId="23" fillId="35" borderId="10" xfId="0" applyFont="1" applyFill="1" applyBorder="1" applyAlignment="1">
      <alignment horizontal="left" wrapText="1" indent="4"/>
    </xf>
    <xf numFmtId="4" fontId="23" fillId="35" borderId="10" xfId="0" applyNumberFormat="1" applyFont="1" applyFill="1" applyBorder="1" applyAlignment="1">
      <alignment horizontal="right" wrapText="1" indent="1"/>
    </xf>
    <xf numFmtId="0" fontId="23" fillId="35" borderId="10" xfId="0" applyFont="1" applyFill="1" applyBorder="1" applyAlignment="1">
      <alignment horizontal="right" wrapText="1" indent="1"/>
    </xf>
    <xf numFmtId="0" fontId="37" fillId="35" borderId="10" xfId="0" applyFont="1" applyFill="1" applyBorder="1" applyAlignment="1">
      <alignment horizontal="right" wrapText="1" indent="1"/>
    </xf>
    <xf numFmtId="0" fontId="37" fillId="33" borderId="10" xfId="0" applyFont="1" applyFill="1" applyBorder="1" applyAlignment="1">
      <alignment horizontal="left" wrapText="1" indent="1"/>
    </xf>
    <xf numFmtId="0" fontId="27" fillId="33" borderId="10" xfId="0" applyFont="1" applyFill="1" applyBorder="1" applyAlignment="1">
      <alignment horizontal="left" wrapText="1" indent="1"/>
    </xf>
    <xf numFmtId="4" fontId="27" fillId="36" borderId="10" xfId="0" applyNumberFormat="1" applyFont="1" applyFill="1" applyBorder="1" applyAlignment="1">
      <alignment horizontal="right" wrapText="1" indent="1"/>
    </xf>
    <xf numFmtId="4" fontId="28" fillId="36" borderId="10" xfId="0" applyNumberFormat="1" applyFont="1" applyFill="1" applyBorder="1" applyAlignment="1">
      <alignment horizontal="right" wrapText="1" indent="1"/>
    </xf>
    <xf numFmtId="4" fontId="27" fillId="0" borderId="10" xfId="0" applyNumberFormat="1" applyFont="1" applyBorder="1" applyAlignment="1">
      <alignment horizontal="right" wrapText="1" indent="1"/>
    </xf>
    <xf numFmtId="10" fontId="26" fillId="0" borderId="11" xfId="0" applyNumberFormat="1" applyFont="1" applyBorder="1" applyAlignment="1">
      <alignment horizontal="right" indent="1"/>
    </xf>
    <xf numFmtId="10" fontId="33" fillId="0" borderId="11" xfId="0" applyNumberFormat="1" applyFont="1" applyBorder="1" applyAlignment="1">
      <alignment horizontal="right" indent="1"/>
    </xf>
    <xf numFmtId="10" fontId="18" fillId="0" borderId="0" xfId="0" applyNumberFormat="1" applyFont="1" applyAlignment="1">
      <alignment horizontal="left" indent="1"/>
    </xf>
    <xf numFmtId="0" fontId="22" fillId="33" borderId="10" xfId="0" applyFont="1" applyFill="1" applyBorder="1" applyAlignment="1">
      <alignment horizontal="left" wrapText="1" indent="1"/>
    </xf>
    <xf numFmtId="4" fontId="22" fillId="33" borderId="10" xfId="0" applyNumberFormat="1" applyFont="1" applyFill="1" applyBorder="1" applyAlignment="1">
      <alignment horizontal="right" wrapText="1" indent="1"/>
    </xf>
    <xf numFmtId="4" fontId="28" fillId="33" borderId="14" xfId="0" applyNumberFormat="1" applyFont="1" applyFill="1" applyBorder="1" applyAlignment="1">
      <alignment horizontal="right" wrapText="1" indent="1"/>
    </xf>
    <xf numFmtId="2" fontId="40" fillId="0" borderId="11" xfId="0" applyNumberFormat="1" applyFont="1" applyBorder="1" applyAlignment="1">
      <alignment horizontal="right" indent="1"/>
    </xf>
    <xf numFmtId="0" fontId="19" fillId="0" borderId="1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left" wrapText="1" indent="3"/>
    </xf>
    <xf numFmtId="4" fontId="41" fillId="33" borderId="10" xfId="0" applyNumberFormat="1" applyFont="1" applyFill="1" applyBorder="1" applyAlignment="1">
      <alignment horizontal="right" wrapText="1" indent="1"/>
    </xf>
    <xf numFmtId="10" fontId="42" fillId="0" borderId="11" xfId="0" applyNumberFormat="1" applyFont="1" applyBorder="1" applyAlignment="1">
      <alignment horizontal="right" indent="1"/>
    </xf>
    <xf numFmtId="10" fontId="34" fillId="0" borderId="11" xfId="0" applyNumberFormat="1" applyFont="1" applyBorder="1" applyAlignment="1">
      <alignment horizontal="right" indent="1"/>
    </xf>
    <xf numFmtId="4" fontId="43" fillId="33" borderId="10" xfId="0" applyNumberFormat="1" applyFont="1" applyFill="1" applyBorder="1" applyAlignment="1">
      <alignment horizontal="right" wrapText="1" indent="1"/>
    </xf>
    <xf numFmtId="0" fontId="22" fillId="33" borderId="10" xfId="0" applyFont="1" applyFill="1" applyBorder="1" applyAlignment="1">
      <alignment horizontal="left" wrapText="1" indent="5"/>
    </xf>
    <xf numFmtId="0" fontId="44" fillId="33" borderId="13" xfId="0" applyFont="1" applyFill="1" applyBorder="1" applyAlignment="1">
      <alignment horizontal="left" wrapText="1" indent="3"/>
    </xf>
    <xf numFmtId="4" fontId="44" fillId="0" borderId="10" xfId="0" applyNumberFormat="1" applyFont="1" applyBorder="1" applyAlignment="1">
      <alignment wrapText="1"/>
    </xf>
    <xf numFmtId="4" fontId="44" fillId="33" borderId="16" xfId="0" applyNumberFormat="1" applyFont="1" applyFill="1" applyBorder="1" applyAlignment="1">
      <alignment wrapText="1"/>
    </xf>
    <xf numFmtId="0" fontId="23" fillId="37" borderId="13" xfId="0" applyFont="1" applyFill="1" applyBorder="1" applyAlignment="1">
      <alignment horizontal="left" wrapText="1" indent="3"/>
    </xf>
    <xf numFmtId="4" fontId="23" fillId="37" borderId="10" xfId="0" applyNumberFormat="1" applyFont="1" applyFill="1" applyBorder="1" applyAlignment="1">
      <alignment wrapText="1"/>
    </xf>
    <xf numFmtId="0" fontId="23" fillId="33" borderId="0" xfId="0" applyFont="1" applyFill="1" applyAlignment="1">
      <alignment horizontal="left" wrapText="1" indent="3"/>
    </xf>
    <xf numFmtId="0" fontId="44" fillId="33" borderId="10" xfId="0" applyFont="1" applyFill="1" applyBorder="1" applyAlignment="1">
      <alignment horizontal="left" wrapText="1" indent="1"/>
    </xf>
    <xf numFmtId="4" fontId="44" fillId="33" borderId="10" xfId="0" applyNumberFormat="1" applyFont="1" applyFill="1" applyBorder="1" applyAlignment="1">
      <alignment horizontal="right" wrapText="1" indent="1"/>
    </xf>
    <xf numFmtId="4" fontId="23" fillId="38" borderId="10" xfId="0" applyNumberFormat="1" applyFont="1" applyFill="1" applyBorder="1" applyAlignment="1">
      <alignment horizontal="right" wrapText="1" indent="1"/>
    </xf>
    <xf numFmtId="0" fontId="45" fillId="0" borderId="0" xfId="0" applyFont="1"/>
    <xf numFmtId="0" fontId="46" fillId="0" borderId="0" xfId="0" applyFont="1" applyAlignment="1">
      <alignment horizontal="left" indent="1"/>
    </xf>
    <xf numFmtId="0" fontId="43" fillId="34" borderId="22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4" fontId="49" fillId="34" borderId="10" xfId="0" applyNumberFormat="1" applyFont="1" applyFill="1" applyBorder="1" applyAlignment="1">
      <alignment horizontal="right" wrapText="1"/>
    </xf>
    <xf numFmtId="4" fontId="49" fillId="33" borderId="10" xfId="0" applyNumberFormat="1" applyFont="1" applyFill="1" applyBorder="1" applyAlignment="1">
      <alignment horizontal="right" wrapText="1" indent="1"/>
    </xf>
    <xf numFmtId="0" fontId="49" fillId="33" borderId="10" xfId="0" applyFont="1" applyFill="1" applyBorder="1" applyAlignment="1">
      <alignment horizontal="left" wrapText="1" indent="1"/>
    </xf>
    <xf numFmtId="0" fontId="46" fillId="34" borderId="0" xfId="0" applyFont="1" applyFill="1" applyAlignment="1">
      <alignment horizontal="left" indent="1"/>
    </xf>
    <xf numFmtId="0" fontId="49" fillId="33" borderId="10" xfId="0" applyFont="1" applyFill="1" applyBorder="1" applyAlignment="1">
      <alignment horizontal="right" wrapText="1" indent="1"/>
    </xf>
    <xf numFmtId="0" fontId="23" fillId="38" borderId="10" xfId="0" applyFont="1" applyFill="1" applyBorder="1" applyAlignment="1">
      <alignment horizontal="left" wrapText="1" indent="1"/>
    </xf>
    <xf numFmtId="0" fontId="19" fillId="0" borderId="13" xfId="0" applyFont="1" applyBorder="1" applyAlignment="1">
      <alignment horizontal="left" vertical="center" wrapText="1"/>
    </xf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horizontal="left" indent="1"/>
    </xf>
    <xf numFmtId="0" fontId="44" fillId="33" borderId="10" xfId="0" applyFont="1" applyFill="1" applyBorder="1" applyAlignment="1">
      <alignment horizontal="left" wrapText="1" indent="3"/>
    </xf>
    <xf numFmtId="4" fontId="51" fillId="0" borderId="0" xfId="0" applyNumberFormat="1" applyFont="1"/>
    <xf numFmtId="2" fontId="44" fillId="33" borderId="10" xfId="0" applyNumberFormat="1" applyFont="1" applyFill="1" applyBorder="1" applyAlignment="1">
      <alignment horizontal="right" wrapText="1" indent="1"/>
    </xf>
    <xf numFmtId="0" fontId="23" fillId="33" borderId="13" xfId="0" applyFont="1" applyFill="1" applyBorder="1" applyAlignment="1">
      <alignment horizontal="left" wrapText="1" indent="1"/>
    </xf>
    <xf numFmtId="0" fontId="23" fillId="39" borderId="10" xfId="0" applyFont="1" applyFill="1" applyBorder="1" applyAlignment="1">
      <alignment horizontal="left" wrapText="1" indent="1"/>
    </xf>
    <xf numFmtId="4" fontId="23" fillId="39" borderId="10" xfId="0" applyNumberFormat="1" applyFont="1" applyFill="1" applyBorder="1" applyAlignment="1">
      <alignment horizontal="right" wrapText="1" indent="1"/>
    </xf>
    <xf numFmtId="4" fontId="23" fillId="33" borderId="13" xfId="0" applyNumberFormat="1" applyFont="1" applyFill="1" applyBorder="1" applyAlignment="1">
      <alignment horizontal="right" wrapText="1" indent="1"/>
    </xf>
    <xf numFmtId="0" fontId="23" fillId="38" borderId="14" xfId="0" applyFont="1" applyFill="1" applyBorder="1" applyAlignment="1">
      <alignment horizontal="left" wrapText="1" indent="1"/>
    </xf>
    <xf numFmtId="0" fontId="23" fillId="38" borderId="13" xfId="0" applyFont="1" applyFill="1" applyBorder="1" applyAlignment="1">
      <alignment horizontal="left" wrapText="1" indent="1"/>
    </xf>
    <xf numFmtId="0" fontId="53" fillId="0" borderId="0" xfId="0" applyFont="1"/>
    <xf numFmtId="0" fontId="53" fillId="38" borderId="13" xfId="0" applyFont="1" applyFill="1" applyBorder="1"/>
    <xf numFmtId="0" fontId="47" fillId="0" borderId="0" xfId="0" applyFont="1" applyAlignment="1">
      <alignment horizontal="left" indent="1"/>
    </xf>
    <xf numFmtId="0" fontId="43" fillId="0" borderId="13" xfId="0" applyFont="1" applyBorder="1" applyAlignment="1">
      <alignment horizontal="left" vertical="center" wrapText="1"/>
    </xf>
    <xf numFmtId="4" fontId="52" fillId="0" borderId="11" xfId="0" applyNumberFormat="1" applyFont="1" applyBorder="1" applyAlignment="1">
      <alignment horizontal="right" indent="1"/>
    </xf>
    <xf numFmtId="4" fontId="44" fillId="33" borderId="13" xfId="0" applyNumberFormat="1" applyFont="1" applyFill="1" applyBorder="1" applyAlignment="1">
      <alignment wrapText="1"/>
    </xf>
    <xf numFmtId="4" fontId="23" fillId="37" borderId="22" xfId="0" applyNumberFormat="1" applyFont="1" applyFill="1" applyBorder="1" applyAlignment="1">
      <alignment wrapText="1"/>
    </xf>
    <xf numFmtId="4" fontId="23" fillId="37" borderId="13" xfId="0" applyNumberFormat="1" applyFont="1" applyFill="1" applyBorder="1" applyAlignment="1">
      <alignment wrapText="1"/>
    </xf>
    <xf numFmtId="4" fontId="23" fillId="33" borderId="0" xfId="0" applyNumberFormat="1" applyFont="1" applyFill="1" applyAlignment="1">
      <alignment wrapText="1"/>
    </xf>
    <xf numFmtId="4" fontId="52" fillId="0" borderId="0" xfId="0" applyNumberFormat="1" applyFont="1" applyAlignment="1">
      <alignment horizontal="left" indent="1"/>
    </xf>
    <xf numFmtId="4" fontId="46" fillId="0" borderId="0" xfId="0" applyNumberFormat="1" applyFont="1" applyAlignment="1">
      <alignment horizontal="left" indent="1"/>
    </xf>
    <xf numFmtId="0" fontId="23" fillId="39" borderId="13" xfId="0" applyFont="1" applyFill="1" applyBorder="1" applyAlignment="1">
      <alignment horizontal="left" wrapText="1" indent="1"/>
    </xf>
    <xf numFmtId="4" fontId="24" fillId="33" borderId="10" xfId="0" applyNumberFormat="1" applyFont="1" applyFill="1" applyBorder="1" applyAlignment="1">
      <alignment horizontal="right" wrapText="1" indent="1"/>
    </xf>
    <xf numFmtId="0" fontId="23" fillId="38" borderId="13" xfId="0" applyFont="1" applyFill="1" applyBorder="1" applyAlignment="1">
      <alignment horizontal="left" wrapText="1"/>
    </xf>
    <xf numFmtId="0" fontId="36" fillId="33" borderId="13" xfId="0" applyFont="1" applyFill="1" applyBorder="1" applyAlignment="1">
      <alignment horizontal="left" wrapText="1" indent="1"/>
    </xf>
    <xf numFmtId="0" fontId="49" fillId="33" borderId="13" xfId="0" applyFont="1" applyFill="1" applyBorder="1" applyAlignment="1">
      <alignment horizontal="left" wrapText="1" indent="1"/>
    </xf>
    <xf numFmtId="0" fontId="49" fillId="33" borderId="13" xfId="0" applyFont="1" applyFill="1" applyBorder="1" applyAlignment="1">
      <alignment horizontal="left" wrapText="1" indent="2"/>
    </xf>
    <xf numFmtId="2" fontId="24" fillId="33" borderId="10" xfId="0" applyNumberFormat="1" applyFont="1" applyFill="1" applyBorder="1" applyAlignment="1">
      <alignment horizontal="right" wrapText="1" indent="1"/>
    </xf>
    <xf numFmtId="2" fontId="52" fillId="0" borderId="13" xfId="0" applyNumberFormat="1" applyFont="1" applyBorder="1"/>
    <xf numFmtId="2" fontId="52" fillId="38" borderId="13" xfId="0" applyNumberFormat="1" applyFont="1" applyFill="1" applyBorder="1"/>
    <xf numFmtId="0" fontId="24" fillId="39" borderId="10" xfId="0" applyFont="1" applyFill="1" applyBorder="1" applyAlignment="1">
      <alignment horizontal="left" wrapText="1" indent="1"/>
    </xf>
    <xf numFmtId="2" fontId="24" fillId="39" borderId="10" xfId="0" applyNumberFormat="1" applyFont="1" applyFill="1" applyBorder="1" applyAlignment="1">
      <alignment horizontal="right" wrapText="1" indent="1"/>
    </xf>
    <xf numFmtId="4" fontId="44" fillId="34" borderId="10" xfId="0" applyNumberFormat="1" applyFont="1" applyFill="1" applyBorder="1" applyAlignment="1">
      <alignment horizontal="right" wrapText="1" indent="1"/>
    </xf>
    <xf numFmtId="4" fontId="53" fillId="0" borderId="0" xfId="0" applyNumberFormat="1" applyFont="1"/>
    <xf numFmtId="0" fontId="22" fillId="0" borderId="13" xfId="0" applyFont="1" applyBorder="1" applyAlignment="1">
      <alignment horizontal="left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left" vertical="center" wrapText="1"/>
    </xf>
    <xf numFmtId="0" fontId="44" fillId="33" borderId="13" xfId="0" applyFont="1" applyFill="1" applyBorder="1" applyAlignment="1">
      <alignment horizontal="left" wrapText="1" indent="1"/>
    </xf>
    <xf numFmtId="0" fontId="44" fillId="33" borderId="13" xfId="0" applyFont="1" applyFill="1" applyBorder="1" applyAlignment="1">
      <alignment horizontal="left" wrapText="1" indent="2"/>
    </xf>
    <xf numFmtId="0" fontId="22" fillId="38" borderId="10" xfId="0" applyFont="1" applyFill="1" applyBorder="1" applyAlignment="1">
      <alignment horizontal="left" wrapText="1" indent="1"/>
    </xf>
    <xf numFmtId="4" fontId="22" fillId="38" borderId="10" xfId="0" applyNumberFormat="1" applyFont="1" applyFill="1" applyBorder="1" applyAlignment="1">
      <alignment horizontal="right" wrapText="1" indent="1"/>
    </xf>
    <xf numFmtId="0" fontId="22" fillId="35" borderId="10" xfId="0" applyFont="1" applyFill="1" applyBorder="1" applyAlignment="1">
      <alignment horizontal="left" wrapText="1" indent="1"/>
    </xf>
    <xf numFmtId="4" fontId="22" fillId="35" borderId="10" xfId="0" applyNumberFormat="1" applyFont="1" applyFill="1" applyBorder="1" applyAlignment="1">
      <alignment horizontal="right" wrapText="1" indent="1"/>
    </xf>
    <xf numFmtId="0" fontId="22" fillId="33" borderId="10" xfId="0" applyFont="1" applyFill="1" applyBorder="1" applyAlignment="1">
      <alignment horizontal="left" wrapText="1" indent="4"/>
    </xf>
    <xf numFmtId="0" fontId="24" fillId="33" borderId="10" xfId="0" applyFont="1" applyFill="1" applyBorder="1" applyAlignment="1">
      <alignment horizontal="left" wrapText="1" indent="5"/>
    </xf>
    <xf numFmtId="0" fontId="24" fillId="33" borderId="10" xfId="0" applyFont="1" applyFill="1" applyBorder="1" applyAlignment="1">
      <alignment horizontal="left" wrapText="1" indent="1"/>
    </xf>
    <xf numFmtId="0" fontId="24" fillId="33" borderId="10" xfId="0" applyFont="1" applyFill="1" applyBorder="1" applyAlignment="1">
      <alignment horizontal="right" wrapText="1" indent="1"/>
    </xf>
    <xf numFmtId="0" fontId="22" fillId="37" borderId="13" xfId="0" applyFont="1" applyFill="1" applyBorder="1" applyAlignment="1">
      <alignment horizontal="left" wrapText="1" indent="3"/>
    </xf>
    <xf numFmtId="4" fontId="22" fillId="37" borderId="10" xfId="0" applyNumberFormat="1" applyFont="1" applyFill="1" applyBorder="1" applyAlignment="1">
      <alignment wrapText="1"/>
    </xf>
    <xf numFmtId="4" fontId="22" fillId="37" borderId="22" xfId="0" applyNumberFormat="1" applyFont="1" applyFill="1" applyBorder="1" applyAlignment="1">
      <alignment wrapText="1"/>
    </xf>
    <xf numFmtId="4" fontId="46" fillId="0" borderId="11" xfId="0" applyNumberFormat="1" applyFont="1" applyBorder="1" applyAlignment="1">
      <alignment horizontal="right" indent="1"/>
    </xf>
    <xf numFmtId="4" fontId="23" fillId="37" borderId="14" xfId="0" applyNumberFormat="1" applyFont="1" applyFill="1" applyBorder="1" applyAlignment="1">
      <alignment wrapText="1"/>
    </xf>
    <xf numFmtId="4" fontId="46" fillId="0" borderId="13" xfId="0" applyNumberFormat="1" applyFont="1" applyBorder="1" applyAlignment="1">
      <alignment horizontal="right" indent="1"/>
    </xf>
    <xf numFmtId="4" fontId="52" fillId="0" borderId="0" xfId="0" applyNumberFormat="1" applyFont="1" applyAlignment="1">
      <alignment horizontal="right" indent="1"/>
    </xf>
    <xf numFmtId="0" fontId="22" fillId="0" borderId="0" xfId="0" applyFont="1" applyAlignment="1">
      <alignment horizontal="left" wrapText="1" indent="3"/>
    </xf>
    <xf numFmtId="4" fontId="22" fillId="0" borderId="0" xfId="0" applyNumberFormat="1" applyFont="1" applyAlignment="1">
      <alignment wrapText="1"/>
    </xf>
    <xf numFmtId="4" fontId="24" fillId="34" borderId="10" xfId="0" applyNumberFormat="1" applyFont="1" applyFill="1" applyBorder="1" applyAlignment="1">
      <alignment horizontal="right" wrapText="1" indent="1"/>
    </xf>
    <xf numFmtId="4" fontId="49" fillId="0" borderId="10" xfId="0" applyNumberFormat="1" applyFont="1" applyBorder="1" applyAlignment="1">
      <alignment horizontal="right" wrapText="1" indent="1"/>
    </xf>
    <xf numFmtId="0" fontId="24" fillId="0" borderId="10" xfId="0" applyFont="1" applyBorder="1" applyAlignment="1">
      <alignment horizontal="left" wrapText="1" indent="5"/>
    </xf>
    <xf numFmtId="0" fontId="22" fillId="0" borderId="10" xfId="0" applyFont="1" applyBorder="1" applyAlignment="1">
      <alignment horizontal="left" wrapText="1" indent="4"/>
    </xf>
    <xf numFmtId="4" fontId="22" fillId="0" borderId="10" xfId="0" applyNumberFormat="1" applyFont="1" applyBorder="1" applyAlignment="1">
      <alignment horizontal="right" wrapText="1" indent="1"/>
    </xf>
    <xf numFmtId="0" fontId="24" fillId="0" borderId="10" xfId="0" applyFont="1" applyBorder="1" applyAlignment="1">
      <alignment horizontal="left" wrapText="1" indent="1"/>
    </xf>
    <xf numFmtId="4" fontId="24" fillId="0" borderId="10" xfId="0" applyNumberFormat="1" applyFont="1" applyBorder="1" applyAlignment="1">
      <alignment horizontal="right" wrapText="1" indent="1"/>
    </xf>
    <xf numFmtId="4" fontId="24" fillId="33" borderId="16" xfId="0" applyNumberFormat="1" applyFont="1" applyFill="1" applyBorder="1" applyAlignment="1">
      <alignment horizontal="right" wrapText="1" indent="1"/>
    </xf>
    <xf numFmtId="4" fontId="24" fillId="34" borderId="16" xfId="0" applyNumberFormat="1" applyFont="1" applyFill="1" applyBorder="1" applyAlignment="1">
      <alignment horizontal="right" wrapText="1" indent="1"/>
    </xf>
    <xf numFmtId="0" fontId="23" fillId="0" borderId="13" xfId="0" applyFont="1" applyBorder="1" applyAlignment="1">
      <alignment horizontal="left" wrapText="1" indent="1"/>
    </xf>
    <xf numFmtId="4" fontId="24" fillId="33" borderId="14" xfId="0" applyNumberFormat="1" applyFont="1" applyFill="1" applyBorder="1" applyAlignment="1">
      <alignment horizontal="right" wrapText="1" indent="1"/>
    </xf>
    <xf numFmtId="0" fontId="22" fillId="40" borderId="10" xfId="0" applyFont="1" applyFill="1" applyBorder="1" applyAlignment="1">
      <alignment horizontal="left" wrapText="1" indent="1"/>
    </xf>
    <xf numFmtId="4" fontId="22" fillId="40" borderId="10" xfId="0" applyNumberFormat="1" applyFont="1" applyFill="1" applyBorder="1" applyAlignment="1">
      <alignment horizontal="right" wrapText="1" indent="1"/>
    </xf>
    <xf numFmtId="4" fontId="22" fillId="40" borderId="13" xfId="0" applyNumberFormat="1" applyFont="1" applyFill="1" applyBorder="1" applyAlignment="1">
      <alignment horizontal="right" wrapText="1" indent="1"/>
    </xf>
    <xf numFmtId="0" fontId="24" fillId="34" borderId="14" xfId="0" applyFont="1" applyFill="1" applyBorder="1" applyAlignment="1">
      <alignment horizontal="left" wrapText="1" indent="5"/>
    </xf>
    <xf numFmtId="0" fontId="53" fillId="34" borderId="13" xfId="0" applyFont="1" applyFill="1" applyBorder="1"/>
    <xf numFmtId="4" fontId="22" fillId="33" borderId="15" xfId="0" applyNumberFormat="1" applyFont="1" applyFill="1" applyBorder="1" applyAlignment="1">
      <alignment horizontal="right" wrapText="1" indent="1"/>
    </xf>
    <xf numFmtId="4" fontId="24" fillId="34" borderId="13" xfId="0" applyNumberFormat="1" applyFont="1" applyFill="1" applyBorder="1" applyAlignment="1">
      <alignment horizontal="right" wrapText="1" indent="1"/>
    </xf>
    <xf numFmtId="4" fontId="22" fillId="33" borderId="14" xfId="0" applyNumberFormat="1" applyFont="1" applyFill="1" applyBorder="1" applyAlignment="1">
      <alignment horizontal="right" wrapText="1" indent="1"/>
    </xf>
    <xf numFmtId="4" fontId="24" fillId="33" borderId="13" xfId="0" applyNumberFormat="1" applyFont="1" applyFill="1" applyBorder="1" applyAlignment="1">
      <alignment horizontal="right" wrapText="1" indent="1"/>
    </xf>
    <xf numFmtId="4" fontId="22" fillId="33" borderId="13" xfId="0" applyNumberFormat="1" applyFont="1" applyFill="1" applyBorder="1" applyAlignment="1">
      <alignment horizontal="right" wrapText="1" indent="1"/>
    </xf>
    <xf numFmtId="0" fontId="22" fillId="34" borderId="14" xfId="0" applyFont="1" applyFill="1" applyBorder="1" applyAlignment="1">
      <alignment horizontal="left" wrapText="1" indent="3"/>
    </xf>
    <xf numFmtId="4" fontId="22" fillId="34" borderId="13" xfId="0" applyNumberFormat="1" applyFont="1" applyFill="1" applyBorder="1" applyAlignment="1">
      <alignment horizontal="right" wrapText="1" indent="1"/>
    </xf>
    <xf numFmtId="4" fontId="22" fillId="34" borderId="10" xfId="0" applyNumberFormat="1" applyFont="1" applyFill="1" applyBorder="1" applyAlignment="1">
      <alignment horizontal="right" wrapText="1" indent="1"/>
    </xf>
    <xf numFmtId="0" fontId="53" fillId="34" borderId="0" xfId="0" applyFont="1" applyFill="1"/>
    <xf numFmtId="0" fontId="50" fillId="0" borderId="0" xfId="0" applyFont="1" applyAlignment="1">
      <alignment horizontal="center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16" zoomScaleNormal="100" workbookViewId="0">
      <selection activeCell="D37" sqref="D37"/>
    </sheetView>
  </sheetViews>
  <sheetFormatPr defaultColWidth="9.109375" defaultRowHeight="11.4" x14ac:dyDescent="0.2"/>
  <cols>
    <col min="1" max="1" width="53" style="101" customWidth="1"/>
    <col min="2" max="5" width="14.6640625" style="101" customWidth="1"/>
    <col min="6" max="6" width="8.88671875" style="101" bestFit="1" customWidth="1"/>
    <col min="7" max="7" width="9.33203125" style="101" customWidth="1"/>
    <col min="8" max="8" width="9.109375" style="101"/>
    <col min="9" max="10" width="13.6640625" style="101" bestFit="1" customWidth="1"/>
    <col min="11" max="11" width="12.5546875" style="101" bestFit="1" customWidth="1"/>
    <col min="12" max="16384" width="9.109375" style="101"/>
  </cols>
  <sheetData>
    <row r="1" spans="1:11" x14ac:dyDescent="0.2">
      <c r="A1" s="100" t="s">
        <v>14</v>
      </c>
    </row>
    <row r="2" spans="1:11" ht="4.95" customHeight="1" x14ac:dyDescent="0.2">
      <c r="A2" s="100"/>
    </row>
    <row r="3" spans="1:11" ht="15" customHeight="1" x14ac:dyDescent="0.25">
      <c r="A3" s="197" t="s">
        <v>181</v>
      </c>
      <c r="B3" s="197"/>
      <c r="C3" s="197"/>
      <c r="D3" s="197"/>
      <c r="E3" s="197"/>
      <c r="F3" s="197"/>
      <c r="G3" s="197"/>
    </row>
    <row r="4" spans="1:11" ht="15.75" customHeight="1" x14ac:dyDescent="0.25">
      <c r="A4" s="197" t="s">
        <v>186</v>
      </c>
      <c r="B4" s="197"/>
      <c r="C4" s="197"/>
      <c r="D4" s="197"/>
      <c r="E4" s="197"/>
      <c r="F4" s="197"/>
      <c r="G4" s="197"/>
    </row>
    <row r="5" spans="1:11" ht="12.6" customHeight="1" x14ac:dyDescent="0.25">
      <c r="A5" s="127"/>
    </row>
    <row r="6" spans="1:11" ht="28.2" customHeight="1" x14ac:dyDescent="0.2">
      <c r="A6" s="128" t="s">
        <v>220</v>
      </c>
      <c r="B6" s="102" t="s">
        <v>185</v>
      </c>
      <c r="C6" s="103" t="s">
        <v>252</v>
      </c>
      <c r="D6" s="103" t="s">
        <v>253</v>
      </c>
      <c r="E6" s="102" t="s">
        <v>254</v>
      </c>
      <c r="F6" s="103" t="s">
        <v>194</v>
      </c>
      <c r="G6" s="103" t="s">
        <v>194</v>
      </c>
    </row>
    <row r="7" spans="1:11" ht="9.75" customHeight="1" x14ac:dyDescent="0.2">
      <c r="A7" s="104">
        <v>1</v>
      </c>
      <c r="B7" s="105">
        <v>2</v>
      </c>
      <c r="C7" s="104">
        <v>3</v>
      </c>
      <c r="D7" s="104">
        <v>4</v>
      </c>
      <c r="E7" s="104">
        <v>5</v>
      </c>
      <c r="F7" s="104" t="s">
        <v>12</v>
      </c>
      <c r="G7" s="104" t="s">
        <v>180</v>
      </c>
    </row>
    <row r="8" spans="1:11" ht="13.2" x14ac:dyDescent="0.25">
      <c r="A8" s="91" t="s">
        <v>239</v>
      </c>
      <c r="B8" s="92">
        <v>12030796.67</v>
      </c>
      <c r="C8" s="92">
        <v>22452364.989999998</v>
      </c>
      <c r="D8" s="92">
        <v>22452364.989999998</v>
      </c>
      <c r="E8" s="92">
        <v>19532485.219999999</v>
      </c>
      <c r="F8" s="129">
        <f>E8/B8*100</f>
        <v>162.3540465005631</v>
      </c>
      <c r="G8" s="129">
        <f>E8/D8*100</f>
        <v>86.995224016265212</v>
      </c>
    </row>
    <row r="9" spans="1:11" ht="13.2" x14ac:dyDescent="0.25">
      <c r="A9" s="91" t="s">
        <v>240</v>
      </c>
      <c r="B9" s="92"/>
      <c r="C9" s="92"/>
      <c r="D9" s="92"/>
      <c r="E9" s="92"/>
      <c r="F9" s="129" t="e">
        <f t="shared" ref="F9:F14" si="0">E9/B9*100</f>
        <v>#DIV/0!</v>
      </c>
      <c r="G9" s="129" t="e">
        <f t="shared" ref="G9:G14" si="1">E9/D9*100</f>
        <v>#DIV/0!</v>
      </c>
    </row>
    <row r="10" spans="1:11" ht="13.2" x14ac:dyDescent="0.25">
      <c r="A10" s="94" t="s">
        <v>75</v>
      </c>
      <c r="B10" s="95">
        <f t="shared" ref="B10" si="2">SUM(B8:B9)</f>
        <v>12030796.67</v>
      </c>
      <c r="C10" s="95">
        <f t="shared" ref="C10:E10" si="3">SUM(C8:C9)</f>
        <v>22452364.989999998</v>
      </c>
      <c r="D10" s="95">
        <f t="shared" ref="D10" si="4">SUM(D8:D9)</f>
        <v>22452364.989999998</v>
      </c>
      <c r="E10" s="95">
        <f t="shared" si="3"/>
        <v>19532485.219999999</v>
      </c>
      <c r="F10" s="129">
        <f t="shared" si="0"/>
        <v>162.3540465005631</v>
      </c>
      <c r="G10" s="129">
        <f t="shared" si="1"/>
        <v>86.995224016265212</v>
      </c>
    </row>
    <row r="11" spans="1:11" ht="13.2" x14ac:dyDescent="0.25">
      <c r="A11" s="91" t="s">
        <v>77</v>
      </c>
      <c r="B11" s="93">
        <v>11171618.289999999</v>
      </c>
      <c r="C11" s="93">
        <v>20569027.989999998</v>
      </c>
      <c r="D11" s="93">
        <v>20569027.989999998</v>
      </c>
      <c r="E11" s="93">
        <v>18081688.559999999</v>
      </c>
      <c r="F11" s="129">
        <f t="shared" si="0"/>
        <v>161.85379853324724</v>
      </c>
      <c r="G11" s="129">
        <f t="shared" si="1"/>
        <v>87.907355509413165</v>
      </c>
    </row>
    <row r="12" spans="1:11" ht="13.2" x14ac:dyDescent="0.25">
      <c r="A12" s="91" t="s">
        <v>78</v>
      </c>
      <c r="B12" s="130">
        <v>1675276.42</v>
      </c>
      <c r="C12" s="130">
        <v>1554200</v>
      </c>
      <c r="D12" s="130">
        <v>1554200</v>
      </c>
      <c r="E12" s="130">
        <v>291178.11</v>
      </c>
      <c r="F12" s="129">
        <f t="shared" si="0"/>
        <v>17.380899445835929</v>
      </c>
      <c r="G12" s="129">
        <f t="shared" si="1"/>
        <v>18.73491892935272</v>
      </c>
    </row>
    <row r="13" spans="1:11" ht="13.2" x14ac:dyDescent="0.25">
      <c r="A13" s="94" t="s">
        <v>76</v>
      </c>
      <c r="B13" s="131">
        <f t="shared" ref="B13" si="5">SUM(B11:B12)</f>
        <v>12846894.709999999</v>
      </c>
      <c r="C13" s="131">
        <f t="shared" ref="C13:E13" si="6">SUM(C11:C12)</f>
        <v>22123227.989999998</v>
      </c>
      <c r="D13" s="131">
        <f t="shared" ref="D13" si="7">SUM(D11:D12)</f>
        <v>22123227.989999998</v>
      </c>
      <c r="E13" s="131">
        <f t="shared" si="6"/>
        <v>18372866.669999998</v>
      </c>
      <c r="F13" s="129">
        <f t="shared" si="0"/>
        <v>143.01406748277148</v>
      </c>
      <c r="G13" s="129">
        <f t="shared" si="1"/>
        <v>83.047856661355141</v>
      </c>
      <c r="I13" s="135"/>
      <c r="J13" s="135"/>
    </row>
    <row r="14" spans="1:11" ht="13.2" x14ac:dyDescent="0.25">
      <c r="A14" s="94" t="s">
        <v>183</v>
      </c>
      <c r="B14" s="132">
        <f t="shared" ref="B14" si="8">B10-B13</f>
        <v>-816098.03999999911</v>
      </c>
      <c r="C14" s="132">
        <f t="shared" ref="C14:E14" si="9">C10-C13</f>
        <v>329137</v>
      </c>
      <c r="D14" s="132">
        <f t="shared" ref="D14" si="10">D10-D13</f>
        <v>329137</v>
      </c>
      <c r="E14" s="132">
        <f t="shared" si="9"/>
        <v>1159618.5500000007</v>
      </c>
      <c r="F14" s="129">
        <f t="shared" si="0"/>
        <v>-142.09304436020972</v>
      </c>
      <c r="G14" s="129">
        <f t="shared" si="1"/>
        <v>352.32093322841268</v>
      </c>
    </row>
    <row r="15" spans="1:11" ht="11.25" customHeight="1" x14ac:dyDescent="0.25">
      <c r="A15" s="96"/>
      <c r="B15" s="133"/>
      <c r="C15" s="133"/>
      <c r="D15" s="133"/>
      <c r="E15" s="133"/>
      <c r="F15" s="134"/>
      <c r="G15" s="134"/>
    </row>
    <row r="16" spans="1:11" ht="17.25" customHeight="1" x14ac:dyDescent="0.25">
      <c r="A16" s="197" t="s">
        <v>247</v>
      </c>
      <c r="B16" s="197"/>
      <c r="C16" s="197"/>
      <c r="D16" s="197"/>
      <c r="E16" s="197"/>
      <c r="F16" s="197"/>
      <c r="G16" s="197"/>
      <c r="K16" s="135"/>
    </row>
    <row r="17" spans="1:11" ht="28.2" customHeight="1" x14ac:dyDescent="0.2">
      <c r="A17" s="128" t="s">
        <v>220</v>
      </c>
      <c r="B17" s="102" t="s">
        <v>185</v>
      </c>
      <c r="C17" s="103" t="s">
        <v>252</v>
      </c>
      <c r="D17" s="103" t="s">
        <v>253</v>
      </c>
      <c r="E17" s="102" t="s">
        <v>254</v>
      </c>
      <c r="F17" s="103" t="s">
        <v>194</v>
      </c>
      <c r="G17" s="103" t="s">
        <v>194</v>
      </c>
    </row>
    <row r="18" spans="1:11" x14ac:dyDescent="0.2">
      <c r="A18" s="104">
        <v>1</v>
      </c>
      <c r="B18" s="105">
        <v>2</v>
      </c>
      <c r="C18" s="104">
        <v>3</v>
      </c>
      <c r="D18" s="104">
        <v>4</v>
      </c>
      <c r="E18" s="104">
        <v>5</v>
      </c>
      <c r="F18" s="104" t="s">
        <v>12</v>
      </c>
      <c r="G18" s="104" t="s">
        <v>180</v>
      </c>
      <c r="K18" s="135"/>
    </row>
    <row r="19" spans="1:11" ht="13.2" x14ac:dyDescent="0.25">
      <c r="A19" s="91" t="s">
        <v>241</v>
      </c>
      <c r="B19" s="92">
        <v>787500</v>
      </c>
      <c r="C19" s="92"/>
      <c r="D19" s="92"/>
      <c r="E19" s="92"/>
      <c r="F19" s="129"/>
      <c r="G19" s="129"/>
    </row>
    <row r="20" spans="1:11" ht="13.2" x14ac:dyDescent="0.25">
      <c r="A20" s="91" t="s">
        <v>79</v>
      </c>
      <c r="B20" s="92"/>
      <c r="C20" s="92">
        <v>131250</v>
      </c>
      <c r="D20" s="92">
        <v>131250</v>
      </c>
      <c r="E20" s="92">
        <v>131250</v>
      </c>
      <c r="F20" s="129"/>
      <c r="G20" s="129"/>
    </row>
    <row r="21" spans="1:11" ht="15.75" customHeight="1" x14ac:dyDescent="0.25">
      <c r="A21" s="163" t="s">
        <v>80</v>
      </c>
      <c r="B21" s="165">
        <f t="shared" ref="B21" si="11">B19-B20</f>
        <v>787500</v>
      </c>
      <c r="C21" s="165">
        <f t="shared" ref="C21:E21" si="12">C19-C20</f>
        <v>-131250</v>
      </c>
      <c r="D21" s="165">
        <f t="shared" si="12"/>
        <v>-131250</v>
      </c>
      <c r="E21" s="165">
        <f t="shared" si="12"/>
        <v>-131250</v>
      </c>
      <c r="F21" s="166"/>
      <c r="G21" s="166"/>
    </row>
    <row r="22" spans="1:11" ht="18" customHeight="1" x14ac:dyDescent="0.2">
      <c r="B22" s="135"/>
      <c r="C22" s="135"/>
    </row>
    <row r="23" spans="1:11" ht="24.75" customHeight="1" x14ac:dyDescent="0.25">
      <c r="A23" s="197" t="s">
        <v>249</v>
      </c>
      <c r="B23" s="197"/>
      <c r="C23" s="197"/>
      <c r="D23" s="197"/>
      <c r="E23" s="197"/>
      <c r="F23" s="197"/>
      <c r="G23" s="197"/>
    </row>
    <row r="24" spans="1:11" ht="26.4" customHeight="1" x14ac:dyDescent="0.2">
      <c r="A24" s="128" t="s">
        <v>220</v>
      </c>
      <c r="B24" s="102" t="s">
        <v>185</v>
      </c>
      <c r="C24" s="103" t="s">
        <v>252</v>
      </c>
      <c r="D24" s="103" t="s">
        <v>253</v>
      </c>
      <c r="E24" s="102" t="s">
        <v>254</v>
      </c>
      <c r="F24" s="103" t="s">
        <v>194</v>
      </c>
      <c r="G24" s="103" t="s">
        <v>194</v>
      </c>
    </row>
    <row r="25" spans="1:11" x14ac:dyDescent="0.2">
      <c r="A25" s="104">
        <v>1</v>
      </c>
      <c r="B25" s="105">
        <v>2</v>
      </c>
      <c r="C25" s="104">
        <v>3</v>
      </c>
      <c r="D25" s="104">
        <v>4</v>
      </c>
      <c r="E25" s="104">
        <v>5</v>
      </c>
      <c r="F25" s="104" t="s">
        <v>12</v>
      </c>
      <c r="G25" s="104" t="s">
        <v>180</v>
      </c>
      <c r="K25" s="135"/>
    </row>
    <row r="26" spans="1:11" ht="13.2" x14ac:dyDescent="0.25">
      <c r="A26" s="91" t="s">
        <v>242</v>
      </c>
      <c r="B26" s="92">
        <v>-169288.95999999999</v>
      </c>
      <c r="C26" s="92">
        <f>SUM(C27:C28)</f>
        <v>-197887</v>
      </c>
      <c r="D26" s="92">
        <f t="shared" ref="D26:E26" si="13">SUM(D27:D28)</f>
        <v>-197887</v>
      </c>
      <c r="E26" s="92">
        <f t="shared" si="13"/>
        <v>-197887</v>
      </c>
      <c r="F26" s="129"/>
      <c r="G26" s="129"/>
    </row>
    <row r="27" spans="1:11" ht="26.4" x14ac:dyDescent="0.25">
      <c r="A27" s="91" t="s">
        <v>243</v>
      </c>
      <c r="B27" s="92"/>
      <c r="C27" s="92">
        <v>78071.960000000006</v>
      </c>
      <c r="D27" s="92">
        <v>78071.960000000006</v>
      </c>
      <c r="E27" s="92">
        <v>78071.960000000006</v>
      </c>
      <c r="F27" s="129"/>
      <c r="G27" s="129"/>
    </row>
    <row r="28" spans="1:11" ht="26.4" x14ac:dyDescent="0.25">
      <c r="A28" s="91" t="s">
        <v>244</v>
      </c>
      <c r="B28" s="92"/>
      <c r="C28" s="92">
        <v>-275958.96000000002</v>
      </c>
      <c r="D28" s="92">
        <v>-275958.96000000002</v>
      </c>
      <c r="E28" s="92">
        <v>-275958.96000000002</v>
      </c>
      <c r="F28" s="129"/>
      <c r="G28" s="129"/>
    </row>
    <row r="29" spans="1:11" ht="16.2" customHeight="1" x14ac:dyDescent="0.25">
      <c r="A29" s="163" t="s">
        <v>246</v>
      </c>
      <c r="B29" s="164">
        <v>-169288.95999999999</v>
      </c>
      <c r="C29" s="164">
        <f>C26</f>
        <v>-197887</v>
      </c>
      <c r="D29" s="164">
        <f>D26</f>
        <v>-197887</v>
      </c>
      <c r="E29" s="164">
        <f>SUM(E26)</f>
        <v>-197887</v>
      </c>
      <c r="F29" s="129"/>
      <c r="G29" s="129"/>
    </row>
    <row r="30" spans="1:11" ht="16.2" customHeight="1" x14ac:dyDescent="0.25">
      <c r="A30" s="170"/>
      <c r="B30" s="171"/>
      <c r="C30" s="171"/>
      <c r="D30" s="171"/>
      <c r="E30" s="171"/>
      <c r="F30" s="169"/>
      <c r="G30" s="169"/>
    </row>
    <row r="32" spans="1:11" ht="18" customHeight="1" x14ac:dyDescent="0.25">
      <c r="A32" s="94" t="s">
        <v>248</v>
      </c>
      <c r="B32" s="167">
        <f>B14+B21+B29</f>
        <v>-197886.9999999991</v>
      </c>
      <c r="C32" s="95">
        <f>C14+C21+C29</f>
        <v>0</v>
      </c>
      <c r="D32" s="167">
        <f>D14+D21+D29</f>
        <v>0</v>
      </c>
      <c r="E32" s="167">
        <f>E14+E21+E29</f>
        <v>830481.55000000075</v>
      </c>
      <c r="F32" s="168"/>
      <c r="G32" s="168"/>
    </row>
  </sheetData>
  <mergeCells count="4">
    <mergeCell ref="A4:G4"/>
    <mergeCell ref="A3:G3"/>
    <mergeCell ref="A16:G16"/>
    <mergeCell ref="A23:G23"/>
  </mergeCell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"/>
  <sheetViews>
    <sheetView showGridLines="0" workbookViewId="0">
      <selection activeCell="A26" sqref="A26:H39"/>
    </sheetView>
  </sheetViews>
  <sheetFormatPr defaultColWidth="9.109375" defaultRowHeight="11.4" x14ac:dyDescent="0.2"/>
  <cols>
    <col min="1" max="1" width="44.33203125" style="20" customWidth="1"/>
    <col min="2" max="3" width="15.109375" style="20" customWidth="1"/>
    <col min="4" max="4" width="16" style="20" customWidth="1"/>
    <col min="5" max="5" width="14.109375" style="20" customWidth="1"/>
    <col min="6" max="6" width="7.5546875" style="20" customWidth="1"/>
    <col min="7" max="7" width="7.6640625" style="20" customWidth="1"/>
    <col min="8" max="16384" width="9.109375" style="20"/>
  </cols>
  <sheetData>
    <row r="1" spans="1:7" ht="76.2" thickBot="1" x14ac:dyDescent="0.25">
      <c r="A1" s="61" t="s">
        <v>0</v>
      </c>
      <c r="B1" s="61" t="s">
        <v>84</v>
      </c>
      <c r="C1" s="61" t="s">
        <v>85</v>
      </c>
      <c r="D1" s="61" t="s">
        <v>86</v>
      </c>
      <c r="E1" s="61" t="s">
        <v>87</v>
      </c>
      <c r="F1" s="61" t="s">
        <v>88</v>
      </c>
      <c r="G1" s="61" t="s">
        <v>89</v>
      </c>
    </row>
    <row r="2" spans="1:7" x14ac:dyDescent="0.2">
      <c r="A2" s="62" t="s">
        <v>1</v>
      </c>
      <c r="B2" s="63">
        <v>26826211.539999999</v>
      </c>
      <c r="C2" s="63">
        <v>65304649.719999999</v>
      </c>
      <c r="D2" s="63">
        <v>65304649.719999999</v>
      </c>
      <c r="E2" s="63">
        <v>28503283.25</v>
      </c>
      <c r="F2" s="64">
        <v>106.25</v>
      </c>
      <c r="G2" s="65">
        <v>43.65</v>
      </c>
    </row>
    <row r="3" spans="1:7" ht="13.2" x14ac:dyDescent="0.25">
      <c r="A3" s="8" t="s">
        <v>90</v>
      </c>
      <c r="B3" s="9">
        <v>26826211.539999999</v>
      </c>
      <c r="C3" s="9">
        <v>65304649.719999999</v>
      </c>
      <c r="D3" s="9">
        <v>65304649.719999999</v>
      </c>
      <c r="E3" s="9">
        <v>28503283.25</v>
      </c>
      <c r="F3" s="66">
        <v>106.25</v>
      </c>
      <c r="G3" s="65">
        <v>43.65</v>
      </c>
    </row>
    <row r="4" spans="1:7" ht="26.4" x14ac:dyDescent="0.25">
      <c r="A4" s="8" t="s">
        <v>91</v>
      </c>
      <c r="B4" s="9">
        <v>26826211.539999999</v>
      </c>
      <c r="C4" s="9">
        <v>65304649.719999999</v>
      </c>
      <c r="D4" s="9">
        <v>65304649.719999999</v>
      </c>
      <c r="E4" s="9">
        <v>28503283.25</v>
      </c>
      <c r="F4" s="66">
        <v>106.25</v>
      </c>
      <c r="G4" s="65">
        <v>43.65</v>
      </c>
    </row>
    <row r="5" spans="1:7" ht="13.2" x14ac:dyDescent="0.25">
      <c r="A5" s="67" t="s">
        <v>92</v>
      </c>
      <c r="B5" s="68">
        <v>26826211.539999999</v>
      </c>
      <c r="C5" s="68">
        <v>65304649.719999999</v>
      </c>
      <c r="D5" s="68">
        <v>65304649.719999999</v>
      </c>
      <c r="E5" s="68">
        <v>28503283.25</v>
      </c>
      <c r="F5" s="69">
        <v>106.25</v>
      </c>
      <c r="G5" s="70">
        <v>43.65</v>
      </c>
    </row>
    <row r="6" spans="1:7" ht="26.4" x14ac:dyDescent="0.25">
      <c r="A6" s="57" t="s">
        <v>17</v>
      </c>
      <c r="B6" s="9">
        <v>386492.37</v>
      </c>
      <c r="C6" s="9">
        <v>7521695.2400000002</v>
      </c>
      <c r="D6" s="9">
        <v>7521695.2400000002</v>
      </c>
      <c r="E6" s="9">
        <v>1272796.97</v>
      </c>
      <c r="F6" s="66">
        <v>329.32</v>
      </c>
      <c r="G6" s="65">
        <v>16.920000000000002</v>
      </c>
    </row>
    <row r="7" spans="1:7" x14ac:dyDescent="0.2">
      <c r="A7" s="11" t="s">
        <v>45</v>
      </c>
      <c r="B7" s="12">
        <v>7005.12</v>
      </c>
      <c r="C7" s="12">
        <v>7000</v>
      </c>
      <c r="D7" s="12">
        <v>7000</v>
      </c>
      <c r="E7" s="18">
        <v>802.06</v>
      </c>
      <c r="F7" s="18">
        <v>11.45</v>
      </c>
      <c r="G7" s="65">
        <v>11.46</v>
      </c>
    </row>
    <row r="8" spans="1:7" ht="20.399999999999999" x14ac:dyDescent="0.2">
      <c r="A8" s="13" t="s">
        <v>46</v>
      </c>
      <c r="B8" s="16">
        <v>690.95</v>
      </c>
      <c r="C8" s="15"/>
      <c r="D8" s="15"/>
      <c r="E8" s="16">
        <v>655.97</v>
      </c>
      <c r="F8" s="16">
        <v>94.94</v>
      </c>
      <c r="G8" s="71"/>
    </row>
    <row r="9" spans="1:7" ht="20.399999999999999" x14ac:dyDescent="0.2">
      <c r="A9" s="13" t="s">
        <v>47</v>
      </c>
      <c r="B9" s="14">
        <v>6314.17</v>
      </c>
      <c r="C9" s="15"/>
      <c r="D9" s="15"/>
      <c r="E9" s="16">
        <v>146.09</v>
      </c>
      <c r="F9" s="16">
        <v>2.31</v>
      </c>
      <c r="G9" s="71"/>
    </row>
    <row r="10" spans="1:7" ht="20.399999999999999" x14ac:dyDescent="0.2">
      <c r="A10" s="11" t="s">
        <v>48</v>
      </c>
      <c r="B10" s="12">
        <v>367924.73</v>
      </c>
      <c r="C10" s="12">
        <v>7513695.2400000002</v>
      </c>
      <c r="D10" s="12">
        <v>7513695.2400000002</v>
      </c>
      <c r="E10" s="12">
        <v>1270519.9099999999</v>
      </c>
      <c r="F10" s="18">
        <v>345.32</v>
      </c>
      <c r="G10" s="65">
        <v>16.91</v>
      </c>
    </row>
    <row r="11" spans="1:7" x14ac:dyDescent="0.2">
      <c r="A11" s="13" t="s">
        <v>49</v>
      </c>
      <c r="B11" s="14">
        <v>367924.73</v>
      </c>
      <c r="C11" s="15"/>
      <c r="D11" s="15"/>
      <c r="E11" s="14">
        <v>1270519.9099999999</v>
      </c>
      <c r="F11" s="16">
        <v>345.32</v>
      </c>
      <c r="G11" s="71"/>
    </row>
    <row r="12" spans="1:7" x14ac:dyDescent="0.2">
      <c r="A12" s="11" t="s">
        <v>50</v>
      </c>
      <c r="B12" s="12">
        <v>11562.52</v>
      </c>
      <c r="C12" s="12">
        <v>1000</v>
      </c>
      <c r="D12" s="12">
        <v>1000</v>
      </c>
      <c r="E12" s="12">
        <v>1475</v>
      </c>
      <c r="F12" s="18">
        <v>12.76</v>
      </c>
      <c r="G12" s="65">
        <v>147.5</v>
      </c>
    </row>
    <row r="13" spans="1:7" x14ac:dyDescent="0.2">
      <c r="A13" s="13" t="s">
        <v>51</v>
      </c>
      <c r="B13" s="14">
        <v>11562.52</v>
      </c>
      <c r="C13" s="15"/>
      <c r="D13" s="15"/>
      <c r="E13" s="14">
        <v>1475</v>
      </c>
      <c r="F13" s="16">
        <v>12.76</v>
      </c>
      <c r="G13" s="71"/>
    </row>
    <row r="14" spans="1:7" ht="26.4" x14ac:dyDescent="0.25">
      <c r="A14" s="57" t="s">
        <v>18</v>
      </c>
      <c r="B14" s="9">
        <v>24492177.539999999</v>
      </c>
      <c r="C14" s="9">
        <v>51159306.740000002</v>
      </c>
      <c r="D14" s="9">
        <v>51159306.740000002</v>
      </c>
      <c r="E14" s="9">
        <v>25148231.039999999</v>
      </c>
      <c r="F14" s="66">
        <v>102.68</v>
      </c>
      <c r="G14" s="65">
        <v>49.16</v>
      </c>
    </row>
    <row r="15" spans="1:7" ht="20.399999999999999" x14ac:dyDescent="0.2">
      <c r="A15" s="11" t="s">
        <v>52</v>
      </c>
      <c r="B15" s="72"/>
      <c r="C15" s="12">
        <v>169686.84</v>
      </c>
      <c r="D15" s="12">
        <v>169686.84</v>
      </c>
      <c r="E15" s="12">
        <v>169686.84</v>
      </c>
      <c r="F15" s="72"/>
      <c r="G15" s="65">
        <v>100</v>
      </c>
    </row>
    <row r="16" spans="1:7" ht="20.399999999999999" x14ac:dyDescent="0.2">
      <c r="A16" s="13" t="s">
        <v>53</v>
      </c>
      <c r="B16" s="15"/>
      <c r="C16" s="15"/>
      <c r="D16" s="15"/>
      <c r="E16" s="14">
        <v>169686.84</v>
      </c>
      <c r="F16" s="15"/>
      <c r="G16" s="71"/>
    </row>
    <row r="17" spans="1:7" ht="20.399999999999999" x14ac:dyDescent="0.2">
      <c r="A17" s="11" t="s">
        <v>54</v>
      </c>
      <c r="B17" s="12">
        <v>24492177.539999999</v>
      </c>
      <c r="C17" s="12">
        <v>50989619.899999999</v>
      </c>
      <c r="D17" s="12">
        <v>50989619.899999999</v>
      </c>
      <c r="E17" s="12">
        <v>24978544.199999999</v>
      </c>
      <c r="F17" s="18">
        <v>101.99</v>
      </c>
      <c r="G17" s="65">
        <v>48.99</v>
      </c>
    </row>
    <row r="18" spans="1:7" x14ac:dyDescent="0.2">
      <c r="A18" s="13" t="s">
        <v>55</v>
      </c>
      <c r="B18" s="14">
        <v>24492177.539999999</v>
      </c>
      <c r="C18" s="15"/>
      <c r="D18" s="15"/>
      <c r="E18" s="14">
        <v>24978544.199999999</v>
      </c>
      <c r="F18" s="16">
        <v>101.99</v>
      </c>
      <c r="G18" s="71"/>
    </row>
    <row r="19" spans="1:7" ht="13.2" x14ac:dyDescent="0.25">
      <c r="A19" s="57" t="s">
        <v>20</v>
      </c>
      <c r="B19" s="9">
        <v>1651097.56</v>
      </c>
      <c r="C19" s="9">
        <v>5161614.96</v>
      </c>
      <c r="D19" s="9">
        <v>5161614.96</v>
      </c>
      <c r="E19" s="9">
        <v>1783775.47</v>
      </c>
      <c r="F19" s="66">
        <v>108.04</v>
      </c>
      <c r="G19" s="65">
        <v>34.56</v>
      </c>
    </row>
    <row r="20" spans="1:7" x14ac:dyDescent="0.2">
      <c r="A20" s="11" t="s">
        <v>57</v>
      </c>
      <c r="B20" s="12">
        <v>1084679.45</v>
      </c>
      <c r="C20" s="12">
        <v>1860000</v>
      </c>
      <c r="D20" s="12">
        <v>1860000</v>
      </c>
      <c r="E20" s="12">
        <v>764690.76</v>
      </c>
      <c r="F20" s="18">
        <v>70.5</v>
      </c>
      <c r="G20" s="65">
        <v>41.11</v>
      </c>
    </row>
    <row r="21" spans="1:7" x14ac:dyDescent="0.2">
      <c r="A21" s="13" t="s">
        <v>58</v>
      </c>
      <c r="B21" s="14">
        <v>1084679.45</v>
      </c>
      <c r="C21" s="15"/>
      <c r="D21" s="15"/>
      <c r="E21" s="14">
        <v>764690.76</v>
      </c>
      <c r="F21" s="16">
        <v>70.5</v>
      </c>
      <c r="G21" s="71"/>
    </row>
    <row r="22" spans="1:7" ht="20.399999999999999" x14ac:dyDescent="0.2">
      <c r="A22" s="11" t="s">
        <v>59</v>
      </c>
      <c r="B22" s="12">
        <v>121213.72</v>
      </c>
      <c r="C22" s="12">
        <v>3301614.96</v>
      </c>
      <c r="D22" s="12">
        <v>3301614.96</v>
      </c>
      <c r="E22" s="12">
        <v>1019084.71</v>
      </c>
      <c r="F22" s="18">
        <v>840.73</v>
      </c>
      <c r="G22" s="65">
        <v>30.87</v>
      </c>
    </row>
    <row r="23" spans="1:7" ht="20.399999999999999" x14ac:dyDescent="0.2">
      <c r="A23" s="13" t="s">
        <v>60</v>
      </c>
      <c r="B23" s="14">
        <v>121213.72</v>
      </c>
      <c r="C23" s="15"/>
      <c r="D23" s="15"/>
      <c r="E23" s="14">
        <v>1019084.71</v>
      </c>
      <c r="F23" s="16">
        <v>840.73</v>
      </c>
      <c r="G23" s="71"/>
    </row>
    <row r="24" spans="1:7" x14ac:dyDescent="0.2">
      <c r="A24" s="11" t="s">
        <v>61</v>
      </c>
      <c r="B24" s="12">
        <v>445204.39</v>
      </c>
      <c r="C24" s="72"/>
      <c r="D24" s="72"/>
      <c r="E24" s="72"/>
      <c r="F24" s="72"/>
      <c r="G24" s="71"/>
    </row>
    <row r="25" spans="1:7" ht="20.399999999999999" x14ac:dyDescent="0.2">
      <c r="A25" s="13" t="s">
        <v>62</v>
      </c>
      <c r="B25" s="14">
        <v>445204.39</v>
      </c>
      <c r="C25" s="15"/>
      <c r="D25" s="15"/>
      <c r="E25" s="15"/>
      <c r="F25" s="15"/>
      <c r="G25" s="71"/>
    </row>
    <row r="26" spans="1:7" ht="26.4" x14ac:dyDescent="0.25">
      <c r="A26" s="57" t="s">
        <v>21</v>
      </c>
      <c r="B26" s="8"/>
      <c r="C26" s="9">
        <v>1240032.78</v>
      </c>
      <c r="D26" s="9">
        <v>1240032.78</v>
      </c>
      <c r="E26" s="9">
        <v>173231.64</v>
      </c>
      <c r="F26" s="8"/>
      <c r="G26" s="65">
        <v>13.97</v>
      </c>
    </row>
    <row r="27" spans="1:7" x14ac:dyDescent="0.2">
      <c r="A27" s="11" t="s">
        <v>61</v>
      </c>
      <c r="B27" s="72"/>
      <c r="C27" s="12">
        <v>1240032.78</v>
      </c>
      <c r="D27" s="12">
        <v>1240032.78</v>
      </c>
      <c r="E27" s="12">
        <v>173231.64</v>
      </c>
      <c r="F27" s="72"/>
      <c r="G27" s="65">
        <v>13.97</v>
      </c>
    </row>
    <row r="28" spans="1:7" ht="20.399999999999999" x14ac:dyDescent="0.2">
      <c r="A28" s="13" t="s">
        <v>62</v>
      </c>
      <c r="B28" s="15"/>
      <c r="C28" s="15"/>
      <c r="D28" s="15"/>
      <c r="E28" s="14">
        <v>173231.64</v>
      </c>
      <c r="F28" s="15"/>
      <c r="G28" s="71"/>
    </row>
    <row r="29" spans="1:7" ht="13.2" x14ac:dyDescent="0.25">
      <c r="A29" s="57" t="s">
        <v>22</v>
      </c>
      <c r="B29" s="9">
        <v>12640.26</v>
      </c>
      <c r="C29" s="9">
        <v>122000</v>
      </c>
      <c r="D29" s="9">
        <v>122000</v>
      </c>
      <c r="E29" s="9">
        <v>82000</v>
      </c>
      <c r="F29" s="66">
        <v>648.72</v>
      </c>
      <c r="G29" s="65">
        <v>67.209999999999994</v>
      </c>
    </row>
    <row r="30" spans="1:7" ht="30.6" x14ac:dyDescent="0.2">
      <c r="A30" s="11" t="s">
        <v>63</v>
      </c>
      <c r="B30" s="12">
        <v>12640.26</v>
      </c>
      <c r="C30" s="12">
        <v>122000</v>
      </c>
      <c r="D30" s="12">
        <v>122000</v>
      </c>
      <c r="E30" s="12">
        <v>82000</v>
      </c>
      <c r="F30" s="18">
        <v>648.72</v>
      </c>
      <c r="G30" s="65">
        <v>67.209999999999994</v>
      </c>
    </row>
    <row r="31" spans="1:7" x14ac:dyDescent="0.2">
      <c r="A31" s="13" t="s">
        <v>64</v>
      </c>
      <c r="B31" s="14">
        <v>12640.26</v>
      </c>
      <c r="C31" s="15"/>
      <c r="D31" s="15"/>
      <c r="E31" s="14">
        <v>82000</v>
      </c>
      <c r="F31" s="16">
        <v>648.72</v>
      </c>
      <c r="G31" s="71"/>
    </row>
    <row r="32" spans="1:7" x14ac:dyDescent="0.2">
      <c r="A32" s="11" t="s">
        <v>68</v>
      </c>
      <c r="B32" s="73">
        <f t="shared" ref="B32:C32" si="0">SUM(B33:B34)</f>
        <v>8354116.6699999999</v>
      </c>
      <c r="C32" s="73">
        <f t="shared" si="0"/>
        <v>7942800</v>
      </c>
      <c r="D32" s="73">
        <f>SUM(D33:D34)</f>
        <v>11313084</v>
      </c>
      <c r="E32" s="12">
        <f>SUM(E33:E34)</f>
        <v>2746284.59</v>
      </c>
      <c r="F32" s="10">
        <f t="shared" ref="F32:F34" si="1">E32/B32</f>
        <v>0.32873428735584082</v>
      </c>
      <c r="G32" s="10">
        <f t="shared" ref="G32:G34" si="2">E32/D32</f>
        <v>0.24275295666504376</v>
      </c>
    </row>
    <row r="33" spans="1:7" ht="20.399999999999999" x14ac:dyDescent="0.2">
      <c r="A33" s="13" t="s">
        <v>69</v>
      </c>
      <c r="B33" s="74">
        <v>7209134.5499999998</v>
      </c>
      <c r="C33" s="74">
        <v>4969800</v>
      </c>
      <c r="D33" s="74">
        <v>8162084</v>
      </c>
      <c r="E33" s="14">
        <v>2611636.59</v>
      </c>
      <c r="F33" s="10">
        <f t="shared" si="1"/>
        <v>0.36226769966444861</v>
      </c>
      <c r="G33" s="10">
        <f t="shared" si="2"/>
        <v>0.31997178539206406</v>
      </c>
    </row>
    <row r="34" spans="1:7" ht="20.399999999999999" x14ac:dyDescent="0.2">
      <c r="A34" s="13" t="s">
        <v>70</v>
      </c>
      <c r="B34" s="74">
        <v>1144982.1200000001</v>
      </c>
      <c r="C34" s="74">
        <v>2973000</v>
      </c>
      <c r="D34" s="74">
        <v>3151000</v>
      </c>
      <c r="E34" s="14">
        <v>134648</v>
      </c>
      <c r="F34" s="10">
        <f t="shared" si="1"/>
        <v>0.11759834293307565</v>
      </c>
      <c r="G34" s="10">
        <f t="shared" si="2"/>
        <v>4.2731831164709619E-2</v>
      </c>
    </row>
    <row r="35" spans="1:7" ht="39.6" x14ac:dyDescent="0.25">
      <c r="A35" s="57" t="s">
        <v>23</v>
      </c>
      <c r="B35" s="9">
        <v>283803.81</v>
      </c>
      <c r="C35" s="9">
        <v>100000</v>
      </c>
      <c r="D35" s="9">
        <v>100000</v>
      </c>
      <c r="E35" s="9">
        <v>43248.13</v>
      </c>
      <c r="F35" s="66">
        <v>15.24</v>
      </c>
      <c r="G35" s="65">
        <v>43.25</v>
      </c>
    </row>
    <row r="36" spans="1:7" x14ac:dyDescent="0.2">
      <c r="A36" s="11" t="s">
        <v>65</v>
      </c>
      <c r="B36" s="12">
        <v>283803.81</v>
      </c>
      <c r="C36" s="12">
        <v>100000</v>
      </c>
      <c r="D36" s="12">
        <v>100000</v>
      </c>
      <c r="E36" s="12">
        <v>43248.13</v>
      </c>
      <c r="F36" s="18">
        <v>15.24</v>
      </c>
      <c r="G36" s="65">
        <v>43.25</v>
      </c>
    </row>
    <row r="37" spans="1:7" x14ac:dyDescent="0.2">
      <c r="A37" s="13" t="s">
        <v>66</v>
      </c>
      <c r="B37" s="14">
        <v>283803.81</v>
      </c>
      <c r="C37" s="15"/>
      <c r="D37" s="15"/>
      <c r="E37" s="14">
        <v>43248.13</v>
      </c>
      <c r="F37" s="16">
        <v>15.24</v>
      </c>
      <c r="G37" s="71"/>
    </row>
    <row r="39" spans="1:7" ht="22.5" customHeight="1" x14ac:dyDescent="0.2">
      <c r="A39" s="198" t="s">
        <v>93</v>
      </c>
      <c r="B39" s="199"/>
      <c r="C39" s="199"/>
      <c r="D39" s="199"/>
      <c r="E39" s="199"/>
      <c r="F39" s="199"/>
      <c r="G39" s="199"/>
    </row>
  </sheetData>
  <mergeCells count="1">
    <mergeCell ref="A39:G39"/>
  </mergeCells>
  <pageMargins left="0.74803149606299213" right="0.74803149606299213" top="0.78740157480314965" bottom="0.78740157480314965" header="0.51181102362204722" footer="0.51181102362204722"/>
  <pageSetup paperSize="9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90"/>
  <sheetViews>
    <sheetView showGridLines="0" topLeftCell="A19" zoomScale="130" zoomScaleNormal="130" zoomScaleSheetLayoutView="100" workbookViewId="0">
      <selection activeCell="E10" sqref="E10"/>
    </sheetView>
  </sheetViews>
  <sheetFormatPr defaultColWidth="9.109375" defaultRowHeight="11.4" x14ac:dyDescent="0.2"/>
  <cols>
    <col min="1" max="1" width="42.5546875" style="20" customWidth="1"/>
    <col min="2" max="2" width="16.44140625" style="20" customWidth="1"/>
    <col min="3" max="3" width="15.109375" style="20" customWidth="1"/>
    <col min="4" max="4" width="17.6640625" style="20" customWidth="1"/>
    <col min="5" max="5" width="14.88671875" style="20" customWidth="1"/>
    <col min="6" max="6" width="10.33203125" style="20" customWidth="1"/>
    <col min="7" max="7" width="7.88671875" style="20" customWidth="1"/>
    <col min="8" max="16384" width="9.109375" style="20"/>
  </cols>
  <sheetData>
    <row r="1" spans="1:7" x14ac:dyDescent="0.2">
      <c r="A1" s="2" t="s">
        <v>14</v>
      </c>
    </row>
    <row r="2" spans="1:7" x14ac:dyDescent="0.2">
      <c r="A2" s="3"/>
    </row>
    <row r="3" spans="1:7" x14ac:dyDescent="0.2">
      <c r="A3" s="2" t="s">
        <v>15</v>
      </c>
    </row>
    <row r="4" spans="1:7" x14ac:dyDescent="0.2">
      <c r="A4" s="4" t="s">
        <v>24</v>
      </c>
    </row>
    <row r="5" spans="1:7" ht="12" thickBot="1" x14ac:dyDescent="0.25"/>
    <row r="6" spans="1:7" ht="20.399999999999999" x14ac:dyDescent="0.2">
      <c r="A6" s="1" t="s">
        <v>0</v>
      </c>
      <c r="B6" s="21" t="s">
        <v>10</v>
      </c>
      <c r="C6" s="1" t="s">
        <v>81</v>
      </c>
      <c r="D6" s="1" t="s">
        <v>82</v>
      </c>
      <c r="E6" s="1" t="s">
        <v>83</v>
      </c>
      <c r="F6" s="1" t="s">
        <v>11</v>
      </c>
      <c r="G6" s="1" t="s">
        <v>11</v>
      </c>
    </row>
    <row r="7" spans="1:7" ht="9.75" customHeight="1" x14ac:dyDescent="0.2">
      <c r="A7" s="22">
        <v>1</v>
      </c>
      <c r="B7" s="23">
        <v>2</v>
      </c>
      <c r="C7" s="22">
        <v>3</v>
      </c>
      <c r="D7" s="22">
        <v>4</v>
      </c>
      <c r="E7" s="22">
        <v>5</v>
      </c>
      <c r="F7" s="22" t="s">
        <v>12</v>
      </c>
      <c r="G7" s="22" t="s">
        <v>13</v>
      </c>
    </row>
    <row r="8" spans="1:7" ht="13.2" x14ac:dyDescent="0.25">
      <c r="A8" s="5" t="s">
        <v>25</v>
      </c>
      <c r="B8" s="24"/>
      <c r="C8" s="24"/>
      <c r="D8" s="24"/>
      <c r="E8" s="24"/>
      <c r="F8" s="25"/>
      <c r="G8" s="25"/>
    </row>
    <row r="9" spans="1:7" x14ac:dyDescent="0.2">
      <c r="A9" s="26" t="s">
        <v>26</v>
      </c>
      <c r="B9" s="27">
        <v>1851500</v>
      </c>
      <c r="C9" s="27">
        <v>2662800</v>
      </c>
      <c r="D9" s="27">
        <v>2604583.41</v>
      </c>
      <c r="E9" s="27">
        <v>2604583.41</v>
      </c>
      <c r="F9" s="28"/>
      <c r="G9" s="28"/>
    </row>
    <row r="10" spans="1:7" ht="15" customHeight="1" x14ac:dyDescent="0.2">
      <c r="A10" s="26" t="s">
        <v>27</v>
      </c>
      <c r="B10" s="27">
        <v>1851500</v>
      </c>
      <c r="C10" s="27">
        <v>2662800</v>
      </c>
      <c r="D10" s="27">
        <v>2604583.41</v>
      </c>
      <c r="E10" s="27">
        <v>2604583.41</v>
      </c>
      <c r="F10" s="28">
        <f t="shared" ref="F10" si="0">E10/B10*100</f>
        <v>140.67423224412639</v>
      </c>
      <c r="G10" s="28">
        <f t="shared" ref="G10:G87" si="1">E10/D10*100</f>
        <v>100</v>
      </c>
    </row>
    <row r="11" spans="1:7" ht="16.2" customHeight="1" x14ac:dyDescent="0.25">
      <c r="A11" s="5" t="s">
        <v>28</v>
      </c>
      <c r="B11" s="29">
        <f t="shared" ref="B11:E11" si="2">B9-B10</f>
        <v>0</v>
      </c>
      <c r="C11" s="29">
        <f t="shared" si="2"/>
        <v>0</v>
      </c>
      <c r="D11" s="29">
        <f t="shared" si="2"/>
        <v>0</v>
      </c>
      <c r="E11" s="29">
        <f t="shared" si="2"/>
        <v>0</v>
      </c>
      <c r="F11" s="28"/>
      <c r="G11" s="28"/>
    </row>
    <row r="12" spans="1:7" ht="24" x14ac:dyDescent="0.25">
      <c r="A12" s="5" t="s">
        <v>16</v>
      </c>
      <c r="B12" s="30"/>
      <c r="C12" s="30"/>
      <c r="D12" s="30"/>
      <c r="E12" s="30"/>
      <c r="F12" s="31"/>
      <c r="G12" s="28"/>
    </row>
    <row r="13" spans="1:7" x14ac:dyDescent="0.2">
      <c r="A13" s="32" t="s">
        <v>26</v>
      </c>
      <c r="B13" s="33">
        <v>1300000</v>
      </c>
      <c r="C13" s="33">
        <v>0</v>
      </c>
      <c r="D13" s="33">
        <v>4100000</v>
      </c>
      <c r="E13" s="33">
        <v>4096200.35</v>
      </c>
      <c r="F13" s="34">
        <f t="shared" ref="F13:F78" si="3">E13/B13*100</f>
        <v>315.09233461538463</v>
      </c>
      <c r="G13" s="28">
        <f t="shared" ref="G13:G78" si="4">E13/D13*100</f>
        <v>99.9073256097561</v>
      </c>
    </row>
    <row r="14" spans="1:7" x14ac:dyDescent="0.2">
      <c r="A14" s="32" t="s">
        <v>27</v>
      </c>
      <c r="B14" s="33">
        <v>1300000</v>
      </c>
      <c r="C14" s="33">
        <v>0</v>
      </c>
      <c r="D14" s="33">
        <v>4100000</v>
      </c>
      <c r="E14" s="33">
        <v>4096200.35</v>
      </c>
      <c r="F14" s="34">
        <f t="shared" si="3"/>
        <v>315.09233461538463</v>
      </c>
      <c r="G14" s="28">
        <f t="shared" si="4"/>
        <v>99.9073256097561</v>
      </c>
    </row>
    <row r="15" spans="1:7" ht="12" x14ac:dyDescent="0.25">
      <c r="A15" s="5" t="s">
        <v>28</v>
      </c>
      <c r="B15" s="35">
        <f t="shared" ref="B15:E15" si="5">B13-B14</f>
        <v>0</v>
      </c>
      <c r="C15" s="35">
        <f t="shared" si="5"/>
        <v>0</v>
      </c>
      <c r="D15" s="35">
        <f t="shared" si="5"/>
        <v>0</v>
      </c>
      <c r="E15" s="35">
        <f t="shared" si="5"/>
        <v>0</v>
      </c>
      <c r="F15" s="36"/>
      <c r="G15" s="28" t="e">
        <f t="shared" si="4"/>
        <v>#DIV/0!</v>
      </c>
    </row>
    <row r="16" spans="1:7" ht="24" x14ac:dyDescent="0.25">
      <c r="A16" s="5" t="s">
        <v>2</v>
      </c>
      <c r="B16" s="6"/>
      <c r="C16" s="6"/>
      <c r="D16" s="6"/>
      <c r="E16" s="6"/>
      <c r="F16" s="28"/>
      <c r="G16" s="28"/>
    </row>
    <row r="17" spans="1:7" x14ac:dyDescent="0.2">
      <c r="A17" s="26" t="s">
        <v>26</v>
      </c>
      <c r="B17" s="37">
        <v>949536.63</v>
      </c>
      <c r="C17" s="37">
        <v>7120000</v>
      </c>
      <c r="D17" s="37">
        <v>3510000</v>
      </c>
      <c r="E17" s="37">
        <v>1029682.22</v>
      </c>
      <c r="F17" s="28">
        <f t="shared" si="3"/>
        <v>108.44049481271722</v>
      </c>
      <c r="G17" s="28">
        <f t="shared" si="4"/>
        <v>29.335675783475786</v>
      </c>
    </row>
    <row r="18" spans="1:7" x14ac:dyDescent="0.2">
      <c r="A18" s="26" t="s">
        <v>27</v>
      </c>
      <c r="B18" s="37">
        <v>1285694.26</v>
      </c>
      <c r="C18" s="37">
        <v>7120000</v>
      </c>
      <c r="D18" s="37">
        <v>3452622.7</v>
      </c>
      <c r="E18" s="37">
        <v>1535604.16</v>
      </c>
      <c r="F18" s="28">
        <f t="shared" si="3"/>
        <v>119.43773942025689</v>
      </c>
      <c r="G18" s="28">
        <f t="shared" si="4"/>
        <v>44.476454377711178</v>
      </c>
    </row>
    <row r="19" spans="1:7" x14ac:dyDescent="0.2">
      <c r="A19" s="26" t="s">
        <v>29</v>
      </c>
      <c r="B19" s="37"/>
      <c r="C19" s="37"/>
      <c r="D19" s="37"/>
      <c r="E19" s="37">
        <v>-57377.3</v>
      </c>
      <c r="F19" s="28"/>
      <c r="G19" s="28"/>
    </row>
    <row r="20" spans="1:7" ht="12" x14ac:dyDescent="0.25">
      <c r="A20" s="5" t="s">
        <v>28</v>
      </c>
      <c r="B20" s="29">
        <f t="shared" ref="B20:D20" si="6">B17-B18</f>
        <v>-336157.63</v>
      </c>
      <c r="C20" s="29">
        <f t="shared" si="6"/>
        <v>0</v>
      </c>
      <c r="D20" s="29">
        <f t="shared" si="6"/>
        <v>57377.299999999814</v>
      </c>
      <c r="E20" s="29">
        <f>E17-E18+E19</f>
        <v>-563299.24</v>
      </c>
      <c r="F20" s="28">
        <f t="shared" si="3"/>
        <v>167.56997007624074</v>
      </c>
      <c r="G20" s="28">
        <f t="shared" si="4"/>
        <v>-981.74581236830909</v>
      </c>
    </row>
    <row r="21" spans="1:7" ht="24" x14ac:dyDescent="0.25">
      <c r="A21" s="5" t="s">
        <v>30</v>
      </c>
      <c r="B21" s="37"/>
      <c r="C21" s="37"/>
      <c r="D21" s="37"/>
      <c r="E21" s="37"/>
      <c r="F21" s="28"/>
      <c r="G21" s="28"/>
    </row>
    <row r="22" spans="1:7" x14ac:dyDescent="0.2">
      <c r="A22" s="26" t="s">
        <v>26</v>
      </c>
      <c r="B22" s="37">
        <v>1009670.38</v>
      </c>
      <c r="C22" s="37"/>
      <c r="D22" s="37"/>
      <c r="E22" s="37"/>
      <c r="F22" s="28">
        <f t="shared" si="3"/>
        <v>0</v>
      </c>
      <c r="G22" s="28" t="e">
        <f t="shared" si="4"/>
        <v>#DIV/0!</v>
      </c>
    </row>
    <row r="23" spans="1:7" x14ac:dyDescent="0.2">
      <c r="A23" s="26" t="s">
        <v>27</v>
      </c>
      <c r="B23" s="37">
        <v>605700.42000000004</v>
      </c>
      <c r="C23" s="37">
        <v>60000</v>
      </c>
      <c r="D23" s="37"/>
      <c r="E23" s="37"/>
      <c r="F23" s="28">
        <f t="shared" si="3"/>
        <v>0</v>
      </c>
      <c r="G23" s="28" t="e">
        <f t="shared" si="4"/>
        <v>#DIV/0!</v>
      </c>
    </row>
    <row r="24" spans="1:7" ht="12" x14ac:dyDescent="0.25">
      <c r="A24" s="5" t="s">
        <v>28</v>
      </c>
      <c r="B24" s="29">
        <f>B22-B23</f>
        <v>403969.95999999996</v>
      </c>
      <c r="C24" s="29">
        <f t="shared" ref="C24:E24" si="7">C22-C23</f>
        <v>-60000</v>
      </c>
      <c r="D24" s="29">
        <f t="shared" si="7"/>
        <v>0</v>
      </c>
      <c r="E24" s="29">
        <f t="shared" si="7"/>
        <v>0</v>
      </c>
      <c r="F24" s="28">
        <f t="shared" si="3"/>
        <v>0</v>
      </c>
      <c r="G24" s="28" t="e">
        <f t="shared" si="4"/>
        <v>#DIV/0!</v>
      </c>
    </row>
    <row r="25" spans="1:7" ht="24" x14ac:dyDescent="0.25">
      <c r="A25" s="5" t="s">
        <v>3</v>
      </c>
      <c r="B25" s="6"/>
      <c r="C25" s="6"/>
      <c r="D25" s="6"/>
      <c r="E25" s="6"/>
      <c r="F25" s="28"/>
      <c r="G25" s="28"/>
    </row>
    <row r="26" spans="1:7" x14ac:dyDescent="0.2">
      <c r="A26" s="26" t="s">
        <v>26</v>
      </c>
      <c r="B26" s="38">
        <v>1148500</v>
      </c>
      <c r="C26" s="38">
        <v>100000</v>
      </c>
      <c r="D26" s="38">
        <v>50000</v>
      </c>
      <c r="E26" s="38">
        <v>44264.68</v>
      </c>
      <c r="F26" s="28">
        <f t="shared" si="3"/>
        <v>3.8541297344362215</v>
      </c>
      <c r="G26" s="28">
        <f t="shared" si="4"/>
        <v>88.529359999999997</v>
      </c>
    </row>
    <row r="27" spans="1:7" x14ac:dyDescent="0.2">
      <c r="A27" s="26" t="s">
        <v>27</v>
      </c>
      <c r="B27" s="38">
        <v>1148500</v>
      </c>
      <c r="C27" s="38">
        <v>100000</v>
      </c>
      <c r="D27" s="38">
        <v>50000</v>
      </c>
      <c r="E27" s="38">
        <v>44264.68</v>
      </c>
      <c r="F27" s="28">
        <f t="shared" si="3"/>
        <v>3.8541297344362215</v>
      </c>
      <c r="G27" s="28">
        <f t="shared" si="4"/>
        <v>88.529359999999997</v>
      </c>
    </row>
    <row r="28" spans="1:7" ht="12" x14ac:dyDescent="0.25">
      <c r="A28" s="5" t="s">
        <v>28</v>
      </c>
      <c r="B28" s="29">
        <f>B26-B27</f>
        <v>0</v>
      </c>
      <c r="C28" s="29">
        <f t="shared" ref="C28:E28" si="8">C26-C27</f>
        <v>0</v>
      </c>
      <c r="D28" s="29">
        <f t="shared" si="8"/>
        <v>0</v>
      </c>
      <c r="E28" s="29">
        <f t="shared" si="8"/>
        <v>0</v>
      </c>
      <c r="F28" s="28" t="e">
        <f t="shared" si="3"/>
        <v>#DIV/0!</v>
      </c>
      <c r="G28" s="28" t="e">
        <f t="shared" si="4"/>
        <v>#DIV/0!</v>
      </c>
    </row>
    <row r="29" spans="1:7" ht="24" x14ac:dyDescent="0.25">
      <c r="A29" s="5" t="s">
        <v>31</v>
      </c>
      <c r="B29" s="29"/>
      <c r="C29" s="29"/>
      <c r="D29" s="37">
        <f t="shared" ref="D29:E29" si="9">SUM(D31)</f>
        <v>0</v>
      </c>
      <c r="E29" s="37">
        <f t="shared" si="9"/>
        <v>0</v>
      </c>
      <c r="F29" s="28" t="e">
        <f t="shared" si="3"/>
        <v>#DIV/0!</v>
      </c>
      <c r="G29" s="28" t="e">
        <f t="shared" si="4"/>
        <v>#DIV/0!</v>
      </c>
    </row>
    <row r="30" spans="1:7" x14ac:dyDescent="0.2">
      <c r="A30" s="26" t="s">
        <v>26</v>
      </c>
      <c r="B30" s="37">
        <v>1700000</v>
      </c>
      <c r="C30" s="37">
        <v>800000</v>
      </c>
      <c r="D30" s="37">
        <v>0</v>
      </c>
      <c r="E30" s="37">
        <v>0</v>
      </c>
      <c r="F30" s="28">
        <f t="shared" si="3"/>
        <v>0</v>
      </c>
      <c r="G30" s="28" t="e">
        <f t="shared" si="4"/>
        <v>#DIV/0!</v>
      </c>
    </row>
    <row r="31" spans="1:7" x14ac:dyDescent="0.2">
      <c r="A31" s="26" t="s">
        <v>27</v>
      </c>
      <c r="B31" s="37">
        <v>1700000</v>
      </c>
      <c r="C31" s="37">
        <v>800000</v>
      </c>
      <c r="D31" s="37">
        <v>0</v>
      </c>
      <c r="E31" s="37">
        <v>0</v>
      </c>
      <c r="F31" s="28">
        <f t="shared" si="3"/>
        <v>0</v>
      </c>
      <c r="G31" s="28" t="e">
        <f t="shared" si="4"/>
        <v>#DIV/0!</v>
      </c>
    </row>
    <row r="32" spans="1:7" ht="12" x14ac:dyDescent="0.25">
      <c r="A32" s="5" t="s">
        <v>28</v>
      </c>
      <c r="B32" s="29">
        <f>B30-B31</f>
        <v>0</v>
      </c>
      <c r="C32" s="29">
        <f t="shared" ref="C32:E32" si="10">C30-C31</f>
        <v>0</v>
      </c>
      <c r="D32" s="29">
        <f t="shared" si="10"/>
        <v>0</v>
      </c>
      <c r="E32" s="29">
        <f t="shared" si="10"/>
        <v>0</v>
      </c>
      <c r="F32" s="28" t="e">
        <f t="shared" si="3"/>
        <v>#DIV/0!</v>
      </c>
      <c r="G32" s="28" t="e">
        <f t="shared" si="4"/>
        <v>#DIV/0!</v>
      </c>
    </row>
    <row r="33" spans="1:7" ht="24" x14ac:dyDescent="0.25">
      <c r="A33" s="5" t="s">
        <v>4</v>
      </c>
      <c r="B33" s="6"/>
      <c r="C33" s="6"/>
      <c r="D33" s="6"/>
      <c r="E33" s="6"/>
      <c r="F33" s="28"/>
      <c r="G33" s="28"/>
    </row>
    <row r="34" spans="1:7" x14ac:dyDescent="0.2">
      <c r="A34" s="26" t="s">
        <v>26</v>
      </c>
      <c r="B34" s="37">
        <v>48251657.32</v>
      </c>
      <c r="C34" s="37">
        <v>48979573</v>
      </c>
      <c r="D34" s="37">
        <v>51949419</v>
      </c>
      <c r="E34" s="37">
        <v>51439853.93</v>
      </c>
      <c r="F34" s="28">
        <f t="shared" si="3"/>
        <v>106.60743441174716</v>
      </c>
      <c r="G34" s="28">
        <f t="shared" si="4"/>
        <v>99.019113053025677</v>
      </c>
    </row>
    <row r="35" spans="1:7" x14ac:dyDescent="0.2">
      <c r="A35" s="26" t="s">
        <v>27</v>
      </c>
      <c r="B35" s="37">
        <v>48733984.840000004</v>
      </c>
      <c r="C35" s="37">
        <v>48979573</v>
      </c>
      <c r="D35" s="37">
        <v>51467091.479999997</v>
      </c>
      <c r="E35" s="37">
        <v>51123283.149999999</v>
      </c>
      <c r="F35" s="28">
        <f t="shared" si="3"/>
        <v>104.90273536597586</v>
      </c>
      <c r="G35" s="28">
        <f t="shared" si="4"/>
        <v>99.331984147319446</v>
      </c>
    </row>
    <row r="36" spans="1:7" x14ac:dyDescent="0.2">
      <c r="A36" s="26" t="s">
        <v>32</v>
      </c>
      <c r="B36" s="37"/>
      <c r="C36" s="37"/>
      <c r="D36" s="37"/>
      <c r="E36" s="37">
        <v>-482327.52</v>
      </c>
      <c r="F36" s="28"/>
      <c r="G36" s="28"/>
    </row>
    <row r="37" spans="1:7" ht="12" x14ac:dyDescent="0.25">
      <c r="A37" s="5" t="s">
        <v>28</v>
      </c>
      <c r="B37" s="29">
        <f>B34-B35</f>
        <v>-482327.52000000328</v>
      </c>
      <c r="C37" s="29">
        <f t="shared" ref="C37:D37" si="11">C34-C35</f>
        <v>0</v>
      </c>
      <c r="D37" s="29">
        <f t="shared" si="11"/>
        <v>482327.52000000328</v>
      </c>
      <c r="E37" s="29">
        <f>E34-E35+E36</f>
        <v>-165756.73999999883</v>
      </c>
      <c r="F37" s="28">
        <f t="shared" si="3"/>
        <v>34.366013367845504</v>
      </c>
      <c r="G37" s="28">
        <f t="shared" si="4"/>
        <v>-34.366013367845504</v>
      </c>
    </row>
    <row r="38" spans="1:7" ht="24" x14ac:dyDescent="0.25">
      <c r="A38" s="5" t="s">
        <v>8</v>
      </c>
      <c r="B38" s="6"/>
      <c r="C38" s="6"/>
      <c r="D38" s="6"/>
      <c r="E38" s="6"/>
      <c r="F38" s="28"/>
      <c r="G38" s="28"/>
    </row>
    <row r="39" spans="1:7" x14ac:dyDescent="0.2">
      <c r="A39" s="26" t="s">
        <v>26</v>
      </c>
      <c r="B39" s="39">
        <v>2044758.37</v>
      </c>
      <c r="C39" s="37">
        <v>4100000</v>
      </c>
      <c r="D39" s="37">
        <v>4260000</v>
      </c>
      <c r="E39" s="37">
        <v>2059999.25</v>
      </c>
      <c r="F39" s="28">
        <f t="shared" si="3"/>
        <v>100.7453633751356</v>
      </c>
      <c r="G39" s="28">
        <f t="shared" si="4"/>
        <v>48.356789906103288</v>
      </c>
    </row>
    <row r="40" spans="1:7" x14ac:dyDescent="0.2">
      <c r="A40" s="26" t="s">
        <v>27</v>
      </c>
      <c r="B40" s="39">
        <v>2044758.37</v>
      </c>
      <c r="C40" s="37">
        <v>4100000</v>
      </c>
      <c r="D40" s="37">
        <v>4260000</v>
      </c>
      <c r="E40" s="37">
        <v>2059999.25</v>
      </c>
      <c r="F40" s="28">
        <f t="shared" si="3"/>
        <v>100.7453633751356</v>
      </c>
      <c r="G40" s="28">
        <f t="shared" si="4"/>
        <v>48.356789906103288</v>
      </c>
    </row>
    <row r="41" spans="1:7" ht="12" x14ac:dyDescent="0.25">
      <c r="A41" s="5" t="s">
        <v>28</v>
      </c>
      <c r="B41" s="40">
        <f>B39-B40</f>
        <v>0</v>
      </c>
      <c r="C41" s="29">
        <f t="shared" ref="C41:E41" si="12">C39-C40</f>
        <v>0</v>
      </c>
      <c r="D41" s="29">
        <f t="shared" si="12"/>
        <v>0</v>
      </c>
      <c r="E41" s="29">
        <f t="shared" si="12"/>
        <v>0</v>
      </c>
      <c r="F41" s="28"/>
      <c r="G41" s="28"/>
    </row>
    <row r="42" spans="1:7" ht="24" x14ac:dyDescent="0.25">
      <c r="A42" s="19" t="s">
        <v>33</v>
      </c>
      <c r="B42" s="6"/>
      <c r="C42" s="6"/>
      <c r="D42" s="6"/>
      <c r="E42" s="6"/>
      <c r="F42" s="28"/>
      <c r="G42" s="28"/>
    </row>
    <row r="43" spans="1:7" x14ac:dyDescent="0.2">
      <c r="A43" s="41" t="s">
        <v>26</v>
      </c>
      <c r="B43" s="29">
        <v>41427.300000000003</v>
      </c>
      <c r="C43" s="29">
        <v>0</v>
      </c>
      <c r="D43" s="29">
        <v>216.59</v>
      </c>
      <c r="E43" s="29">
        <v>216.59</v>
      </c>
      <c r="F43" s="28">
        <f t="shared" si="3"/>
        <v>0.52281949342583267</v>
      </c>
      <c r="G43" s="28">
        <f t="shared" si="4"/>
        <v>100</v>
      </c>
    </row>
    <row r="44" spans="1:7" x14ac:dyDescent="0.2">
      <c r="A44" s="41" t="s">
        <v>27</v>
      </c>
      <c r="B44" s="42">
        <v>41427.300000000003</v>
      </c>
      <c r="C44" s="42"/>
      <c r="D44" s="37">
        <v>216.59</v>
      </c>
      <c r="E44" s="37">
        <v>216.59</v>
      </c>
      <c r="F44" s="28">
        <f t="shared" si="3"/>
        <v>0.52281949342583267</v>
      </c>
      <c r="G44" s="28">
        <f t="shared" si="4"/>
        <v>100</v>
      </c>
    </row>
    <row r="45" spans="1:7" ht="12" x14ac:dyDescent="0.25">
      <c r="A45" s="19" t="s">
        <v>28</v>
      </c>
      <c r="B45" s="29">
        <f>B43-B44</f>
        <v>0</v>
      </c>
      <c r="C45" s="29">
        <f t="shared" ref="C45:E45" si="13">C43-C44</f>
        <v>0</v>
      </c>
      <c r="D45" s="29">
        <f t="shared" si="13"/>
        <v>0</v>
      </c>
      <c r="E45" s="29">
        <f t="shared" si="13"/>
        <v>0</v>
      </c>
      <c r="F45" s="28"/>
      <c r="G45" s="28"/>
    </row>
    <row r="46" spans="1:7" ht="24" x14ac:dyDescent="0.25">
      <c r="A46" s="19" t="s">
        <v>34</v>
      </c>
      <c r="B46" s="37"/>
      <c r="C46" s="37"/>
      <c r="D46" s="37"/>
      <c r="E46" s="37"/>
      <c r="F46" s="28"/>
      <c r="G46" s="28"/>
    </row>
    <row r="47" spans="1:7" x14ac:dyDescent="0.2">
      <c r="A47" s="26" t="s">
        <v>26</v>
      </c>
      <c r="B47" s="37"/>
      <c r="C47" s="37"/>
      <c r="D47" s="37"/>
      <c r="E47" s="37"/>
      <c r="F47" s="28"/>
      <c r="G47" s="28"/>
    </row>
    <row r="48" spans="1:7" x14ac:dyDescent="0.2">
      <c r="A48" s="26" t="s">
        <v>27</v>
      </c>
      <c r="B48" s="37">
        <v>676475.28</v>
      </c>
      <c r="C48" s="37"/>
      <c r="D48" s="37"/>
      <c r="E48" s="37"/>
      <c r="F48" s="28">
        <f t="shared" si="3"/>
        <v>0</v>
      </c>
      <c r="G48" s="28" t="e">
        <f t="shared" si="4"/>
        <v>#DIV/0!</v>
      </c>
    </row>
    <row r="49" spans="1:7" ht="12" x14ac:dyDescent="0.25">
      <c r="A49" s="5" t="s">
        <v>28</v>
      </c>
      <c r="B49" s="29">
        <f>B47-B48</f>
        <v>-676475.28</v>
      </c>
      <c r="C49" s="29">
        <f t="shared" ref="C49:E49" si="14">C47-C48</f>
        <v>0</v>
      </c>
      <c r="D49" s="29">
        <f t="shared" si="14"/>
        <v>0</v>
      </c>
      <c r="E49" s="29">
        <f t="shared" si="14"/>
        <v>0</v>
      </c>
      <c r="F49" s="28">
        <f t="shared" si="3"/>
        <v>0</v>
      </c>
      <c r="G49" s="28" t="e">
        <f t="shared" si="4"/>
        <v>#DIV/0!</v>
      </c>
    </row>
    <row r="50" spans="1:7" ht="12" x14ac:dyDescent="0.25">
      <c r="A50" s="5" t="s">
        <v>19</v>
      </c>
      <c r="B50" s="6"/>
      <c r="C50" s="6"/>
      <c r="D50" s="6"/>
      <c r="E50" s="6"/>
      <c r="F50" s="28"/>
      <c r="G50" s="28"/>
    </row>
    <row r="51" spans="1:7" x14ac:dyDescent="0.2">
      <c r="A51" s="26" t="s">
        <v>26</v>
      </c>
      <c r="B51" s="38">
        <v>267931</v>
      </c>
      <c r="C51" s="38">
        <v>280000</v>
      </c>
      <c r="D51" s="38">
        <v>298284</v>
      </c>
      <c r="E51" s="38">
        <v>298284</v>
      </c>
      <c r="F51" s="28">
        <f t="shared" si="3"/>
        <v>111.3286629766619</v>
      </c>
      <c r="G51" s="28">
        <f t="shared" si="4"/>
        <v>100</v>
      </c>
    </row>
    <row r="52" spans="1:7" x14ac:dyDescent="0.2">
      <c r="A52" s="26" t="s">
        <v>27</v>
      </c>
      <c r="B52" s="38">
        <v>267931</v>
      </c>
      <c r="C52" s="38">
        <v>280000</v>
      </c>
      <c r="D52" s="38">
        <v>298284</v>
      </c>
      <c r="E52" s="38">
        <v>298284</v>
      </c>
      <c r="F52" s="28">
        <f t="shared" si="3"/>
        <v>111.3286629766619</v>
      </c>
      <c r="G52" s="28">
        <f t="shared" si="4"/>
        <v>100</v>
      </c>
    </row>
    <row r="53" spans="1:7" ht="12" x14ac:dyDescent="0.25">
      <c r="A53" s="5" t="s">
        <v>28</v>
      </c>
      <c r="B53" s="29">
        <f>B51-B52</f>
        <v>0</v>
      </c>
      <c r="C53" s="29">
        <f t="shared" ref="C53:E53" si="15">C51-C52</f>
        <v>0</v>
      </c>
      <c r="D53" s="29">
        <f t="shared" si="15"/>
        <v>0</v>
      </c>
      <c r="E53" s="29">
        <f t="shared" si="15"/>
        <v>0</v>
      </c>
      <c r="F53" s="43"/>
      <c r="G53" s="28"/>
    </row>
    <row r="54" spans="1:7" ht="12" x14ac:dyDescent="0.25">
      <c r="A54" s="5" t="s">
        <v>5</v>
      </c>
      <c r="B54" s="6"/>
      <c r="C54" s="6"/>
      <c r="D54" s="6"/>
      <c r="E54" s="6"/>
      <c r="F54" s="28"/>
      <c r="G54" s="28"/>
    </row>
    <row r="55" spans="1:7" x14ac:dyDescent="0.2">
      <c r="A55" s="26" t="s">
        <v>26</v>
      </c>
      <c r="B55" s="37">
        <v>1671291.03</v>
      </c>
      <c r="C55" s="37">
        <v>1219140</v>
      </c>
      <c r="D55" s="37">
        <v>3120039.63</v>
      </c>
      <c r="E55" s="37">
        <v>2971452.33</v>
      </c>
      <c r="F55" s="28">
        <f t="shared" si="3"/>
        <v>177.79382983943856</v>
      </c>
      <c r="G55" s="28">
        <f t="shared" si="4"/>
        <v>95.237647029502639</v>
      </c>
    </row>
    <row r="56" spans="1:7" x14ac:dyDescent="0.2">
      <c r="A56" s="26" t="s">
        <v>27</v>
      </c>
      <c r="B56" s="37">
        <v>1319068.92</v>
      </c>
      <c r="C56" s="37">
        <v>1219140</v>
      </c>
      <c r="D56" s="37">
        <v>3112100.11</v>
      </c>
      <c r="E56" s="37">
        <v>3344115.77</v>
      </c>
      <c r="F56" s="28">
        <f t="shared" si="3"/>
        <v>253.52092823171063</v>
      </c>
      <c r="G56" s="28">
        <f t="shared" si="4"/>
        <v>107.45527623788426</v>
      </c>
    </row>
    <row r="57" spans="1:7" x14ac:dyDescent="0.2">
      <c r="A57" s="26" t="s">
        <v>32</v>
      </c>
      <c r="B57" s="37"/>
      <c r="C57" s="37"/>
      <c r="D57" s="37"/>
      <c r="E57" s="37">
        <v>-7939.52</v>
      </c>
      <c r="F57" s="28"/>
      <c r="G57" s="28"/>
    </row>
    <row r="58" spans="1:7" ht="12" x14ac:dyDescent="0.25">
      <c r="A58" s="5" t="s">
        <v>28</v>
      </c>
      <c r="B58" s="29">
        <f>B55-B56</f>
        <v>352222.1100000001</v>
      </c>
      <c r="C58" s="29">
        <f t="shared" ref="C58:D58" si="16">C55-C56</f>
        <v>0</v>
      </c>
      <c r="D58" s="29">
        <f t="shared" si="16"/>
        <v>7939.5200000000186</v>
      </c>
      <c r="E58" s="29">
        <f>E55-E56+E57</f>
        <v>-380602.95999999996</v>
      </c>
      <c r="F58" s="28">
        <f t="shared" si="3"/>
        <v>-108.05765714139861</v>
      </c>
      <c r="G58" s="28">
        <f t="shared" si="4"/>
        <v>-4793.7779613880821</v>
      </c>
    </row>
    <row r="59" spans="1:7" ht="24" x14ac:dyDescent="0.25">
      <c r="A59" s="5" t="s">
        <v>7</v>
      </c>
      <c r="B59" s="6"/>
      <c r="C59" s="6"/>
      <c r="D59" s="6"/>
      <c r="E59" s="6"/>
      <c r="F59" s="28" t="e">
        <f t="shared" si="3"/>
        <v>#DIV/0!</v>
      </c>
      <c r="G59" s="28" t="e">
        <f t="shared" si="4"/>
        <v>#DIV/0!</v>
      </c>
    </row>
    <row r="60" spans="1:7" x14ac:dyDescent="0.2">
      <c r="A60" s="26" t="s">
        <v>26</v>
      </c>
      <c r="B60" s="37">
        <v>0</v>
      </c>
      <c r="C60" s="37">
        <v>0</v>
      </c>
      <c r="D60" s="37">
        <v>1268879.3700000001</v>
      </c>
      <c r="E60" s="37">
        <v>882289.72</v>
      </c>
      <c r="F60" s="28" t="e">
        <f t="shared" si="3"/>
        <v>#DIV/0!</v>
      </c>
      <c r="G60" s="28">
        <f t="shared" si="4"/>
        <v>69.532986417771127</v>
      </c>
    </row>
    <row r="61" spans="1:7" x14ac:dyDescent="0.2">
      <c r="A61" s="26" t="s">
        <v>27</v>
      </c>
      <c r="B61" s="37"/>
      <c r="C61" s="37"/>
      <c r="D61" s="37">
        <v>899840</v>
      </c>
      <c r="E61" s="37">
        <v>829073.13</v>
      </c>
      <c r="F61" s="28" t="e">
        <f t="shared" si="3"/>
        <v>#DIV/0!</v>
      </c>
      <c r="G61" s="28">
        <f t="shared" si="4"/>
        <v>92.13561633179232</v>
      </c>
    </row>
    <row r="62" spans="1:7" x14ac:dyDescent="0.2">
      <c r="A62" s="26" t="s">
        <v>32</v>
      </c>
      <c r="B62" s="37"/>
      <c r="C62" s="37"/>
      <c r="D62" s="37"/>
      <c r="E62" s="37">
        <v>-369039.37</v>
      </c>
      <c r="F62" s="28" t="e">
        <f t="shared" si="3"/>
        <v>#DIV/0!</v>
      </c>
      <c r="G62" s="28"/>
    </row>
    <row r="63" spans="1:7" ht="12" x14ac:dyDescent="0.25">
      <c r="A63" s="5" t="s">
        <v>28</v>
      </c>
      <c r="B63" s="37"/>
      <c r="C63" s="37"/>
      <c r="D63" s="29">
        <f>D60-D61</f>
        <v>369039.37000000011</v>
      </c>
      <c r="E63" s="29">
        <f>E60-E61+E62</f>
        <v>-315822.78000000003</v>
      </c>
      <c r="F63" s="28"/>
      <c r="G63" s="28"/>
    </row>
    <row r="64" spans="1:7" ht="12" x14ac:dyDescent="0.25">
      <c r="A64" s="5" t="s">
        <v>35</v>
      </c>
      <c r="B64" s="29"/>
      <c r="C64" s="29"/>
      <c r="D64" s="29"/>
      <c r="E64" s="29"/>
      <c r="F64" s="28"/>
      <c r="G64" s="28"/>
    </row>
    <row r="65" spans="1:7" x14ac:dyDescent="0.2">
      <c r="A65" s="26" t="s">
        <v>26</v>
      </c>
      <c r="B65" s="37"/>
      <c r="C65" s="37"/>
      <c r="D65" s="37"/>
      <c r="E65" s="37"/>
      <c r="F65" s="28" t="e">
        <f t="shared" si="3"/>
        <v>#DIV/0!</v>
      </c>
      <c r="G65" s="28" t="e">
        <f t="shared" si="4"/>
        <v>#DIV/0!</v>
      </c>
    </row>
    <row r="66" spans="1:7" x14ac:dyDescent="0.2">
      <c r="A66" s="26" t="s">
        <v>27</v>
      </c>
      <c r="B66" s="37">
        <v>139332.37</v>
      </c>
      <c r="C66" s="37"/>
      <c r="D66" s="37"/>
      <c r="E66" s="37"/>
      <c r="F66" s="28">
        <f t="shared" si="3"/>
        <v>0</v>
      </c>
      <c r="G66" s="28" t="e">
        <f t="shared" si="4"/>
        <v>#DIV/0!</v>
      </c>
    </row>
    <row r="67" spans="1:7" ht="12" x14ac:dyDescent="0.25">
      <c r="A67" s="5" t="s">
        <v>28</v>
      </c>
      <c r="B67" s="29">
        <f>B65-B66</f>
        <v>-139332.37</v>
      </c>
      <c r="C67" s="29">
        <f t="shared" ref="C67:E67" si="17">C65-C66</f>
        <v>0</v>
      </c>
      <c r="D67" s="29">
        <f t="shared" si="17"/>
        <v>0</v>
      </c>
      <c r="E67" s="29">
        <f t="shared" si="17"/>
        <v>0</v>
      </c>
      <c r="F67" s="28">
        <f t="shared" si="3"/>
        <v>0</v>
      </c>
      <c r="G67" s="28" t="e">
        <f t="shared" si="4"/>
        <v>#DIV/0!</v>
      </c>
    </row>
    <row r="68" spans="1:7" ht="12" x14ac:dyDescent="0.25">
      <c r="A68" s="5" t="s">
        <v>6</v>
      </c>
      <c r="B68" s="6"/>
      <c r="C68" s="6"/>
      <c r="D68" s="6"/>
      <c r="E68" s="6"/>
      <c r="F68" s="28"/>
      <c r="G68" s="28"/>
    </row>
    <row r="69" spans="1:7" x14ac:dyDescent="0.2">
      <c r="A69" s="26" t="s">
        <v>26</v>
      </c>
      <c r="B69" s="37">
        <v>3195</v>
      </c>
      <c r="C69" s="37">
        <v>0</v>
      </c>
      <c r="D69" s="37">
        <v>22630</v>
      </c>
      <c r="E69" s="37">
        <v>20309.22</v>
      </c>
      <c r="F69" s="28">
        <f t="shared" si="3"/>
        <v>635.65633802816899</v>
      </c>
      <c r="G69" s="28">
        <f t="shared" si="4"/>
        <v>89.744675209898375</v>
      </c>
    </row>
    <row r="70" spans="1:7" x14ac:dyDescent="0.2">
      <c r="A70" s="26" t="s">
        <v>27</v>
      </c>
      <c r="B70" s="37">
        <v>3195</v>
      </c>
      <c r="C70" s="42"/>
      <c r="D70" s="42">
        <v>22630</v>
      </c>
      <c r="E70" s="42">
        <v>20309.22</v>
      </c>
      <c r="F70" s="28">
        <f t="shared" si="3"/>
        <v>635.65633802816899</v>
      </c>
      <c r="G70" s="28">
        <f t="shared" si="4"/>
        <v>89.744675209898375</v>
      </c>
    </row>
    <row r="71" spans="1:7" ht="12" x14ac:dyDescent="0.25">
      <c r="A71" s="5" t="s">
        <v>28</v>
      </c>
      <c r="B71" s="29">
        <f>B69-B70</f>
        <v>0</v>
      </c>
      <c r="C71" s="29">
        <f t="shared" ref="C71:E71" si="18">C69-C70</f>
        <v>0</v>
      </c>
      <c r="D71" s="29">
        <f t="shared" si="18"/>
        <v>0</v>
      </c>
      <c r="E71" s="29">
        <f t="shared" si="18"/>
        <v>0</v>
      </c>
      <c r="F71" s="28" t="e">
        <f t="shared" si="3"/>
        <v>#DIV/0!</v>
      </c>
      <c r="G71" s="28" t="e">
        <f t="shared" si="4"/>
        <v>#DIV/0!</v>
      </c>
    </row>
    <row r="72" spans="1:7" ht="40.5" customHeight="1" x14ac:dyDescent="0.25">
      <c r="A72" s="5" t="s">
        <v>9</v>
      </c>
      <c r="B72" s="6"/>
      <c r="C72" s="6"/>
      <c r="D72" s="6"/>
      <c r="E72" s="6"/>
      <c r="F72" s="28" t="e">
        <f t="shared" si="3"/>
        <v>#DIV/0!</v>
      </c>
      <c r="G72" s="28" t="e">
        <f t="shared" si="4"/>
        <v>#DIV/0!</v>
      </c>
    </row>
    <row r="73" spans="1:7" x14ac:dyDescent="0.2">
      <c r="A73" s="26" t="s">
        <v>26</v>
      </c>
      <c r="B73" s="37">
        <v>112258.06</v>
      </c>
      <c r="C73" s="37">
        <v>80000</v>
      </c>
      <c r="D73" s="37">
        <v>371000</v>
      </c>
      <c r="E73" s="37">
        <v>353268.15</v>
      </c>
      <c r="F73" s="28">
        <f t="shared" si="3"/>
        <v>314.69290490143874</v>
      </c>
      <c r="G73" s="28">
        <f t="shared" si="4"/>
        <v>95.22052560646901</v>
      </c>
    </row>
    <row r="74" spans="1:7" x14ac:dyDescent="0.2">
      <c r="A74" s="26" t="s">
        <v>27</v>
      </c>
      <c r="B74" s="37">
        <v>112258.06</v>
      </c>
      <c r="C74" s="37">
        <v>80000</v>
      </c>
      <c r="D74" s="37">
        <v>371000</v>
      </c>
      <c r="E74" s="37">
        <v>353268.15</v>
      </c>
      <c r="F74" s="28">
        <f t="shared" si="3"/>
        <v>314.69290490143874</v>
      </c>
      <c r="G74" s="28">
        <f t="shared" si="4"/>
        <v>95.22052560646901</v>
      </c>
    </row>
    <row r="75" spans="1:7" ht="13.95" customHeight="1" x14ac:dyDescent="0.25">
      <c r="A75" s="5" t="s">
        <v>28</v>
      </c>
      <c r="B75" s="29">
        <f>B73-B74</f>
        <v>0</v>
      </c>
      <c r="C75" s="29">
        <f t="shared" ref="C75:E75" si="19">C73-C74</f>
        <v>0</v>
      </c>
      <c r="D75" s="29">
        <f t="shared" si="19"/>
        <v>0</v>
      </c>
      <c r="E75" s="29">
        <f t="shared" si="19"/>
        <v>0</v>
      </c>
      <c r="F75" s="28" t="e">
        <f t="shared" si="3"/>
        <v>#DIV/0!</v>
      </c>
      <c r="G75" s="28" t="e">
        <f t="shared" si="4"/>
        <v>#DIV/0!</v>
      </c>
    </row>
    <row r="76" spans="1:7" ht="24" x14ac:dyDescent="0.25">
      <c r="A76" s="5" t="s">
        <v>36</v>
      </c>
      <c r="B76" s="37"/>
      <c r="C76" s="37"/>
      <c r="D76" s="37"/>
      <c r="E76" s="37"/>
      <c r="F76" s="28"/>
      <c r="G76" s="28"/>
    </row>
    <row r="77" spans="1:7" ht="13.2" customHeight="1" x14ac:dyDescent="0.2">
      <c r="A77" s="26" t="s">
        <v>26</v>
      </c>
      <c r="B77" s="37"/>
      <c r="C77" s="37"/>
      <c r="D77" s="37"/>
      <c r="E77" s="37"/>
      <c r="F77" s="28" t="e">
        <f t="shared" si="3"/>
        <v>#DIV/0!</v>
      </c>
      <c r="G77" s="28" t="e">
        <f t="shared" si="4"/>
        <v>#DIV/0!</v>
      </c>
    </row>
    <row r="78" spans="1:7" ht="15" customHeight="1" x14ac:dyDescent="0.2">
      <c r="A78" s="26" t="s">
        <v>27</v>
      </c>
      <c r="B78" s="37">
        <v>38582.980000000003</v>
      </c>
      <c r="C78" s="37"/>
      <c r="D78" s="37"/>
      <c r="E78" s="37"/>
      <c r="F78" s="28">
        <f t="shared" si="3"/>
        <v>0</v>
      </c>
      <c r="G78" s="28" t="e">
        <f t="shared" si="4"/>
        <v>#DIV/0!</v>
      </c>
    </row>
    <row r="79" spans="1:7" ht="15" customHeight="1" x14ac:dyDescent="0.25">
      <c r="A79" s="5" t="s">
        <v>28</v>
      </c>
      <c r="B79" s="29">
        <f>B77-B78</f>
        <v>-38582.980000000003</v>
      </c>
      <c r="C79" s="29">
        <f t="shared" ref="C79:E79" si="20">C77-C78</f>
        <v>0</v>
      </c>
      <c r="D79" s="29">
        <f t="shared" si="20"/>
        <v>0</v>
      </c>
      <c r="E79" s="29">
        <f t="shared" si="20"/>
        <v>0</v>
      </c>
      <c r="F79" s="28">
        <f t="shared" ref="F79:F88" si="21">E79/B79*100</f>
        <v>0</v>
      </c>
      <c r="G79" s="28" t="e">
        <f t="shared" ref="G79:G86" si="22">E79/D79*100</f>
        <v>#DIV/0!</v>
      </c>
    </row>
    <row r="80" spans="1:7" ht="16.5" customHeight="1" x14ac:dyDescent="0.2">
      <c r="A80" s="44" t="s">
        <v>37</v>
      </c>
      <c r="B80" s="29">
        <f>SUM(B81:B82)</f>
        <v>0</v>
      </c>
      <c r="C80" s="29">
        <f>SUM(C81:C82)</f>
        <v>60000</v>
      </c>
      <c r="D80" s="29">
        <f t="shared" ref="D80:E80" si="23">SUM(D81:D82)</f>
        <v>916683.71</v>
      </c>
      <c r="E80" s="29">
        <f t="shared" si="23"/>
        <v>0</v>
      </c>
      <c r="F80" s="28" t="e">
        <f t="shared" si="21"/>
        <v>#DIV/0!</v>
      </c>
      <c r="G80" s="28">
        <f t="shared" si="22"/>
        <v>0</v>
      </c>
    </row>
    <row r="81" spans="1:7" ht="12.6" customHeight="1" x14ac:dyDescent="0.2">
      <c r="A81" s="45" t="s">
        <v>38</v>
      </c>
      <c r="B81" s="37"/>
      <c r="C81" s="37">
        <v>60000</v>
      </c>
      <c r="D81" s="37"/>
      <c r="E81" s="37"/>
      <c r="F81" s="28" t="e">
        <f t="shared" si="21"/>
        <v>#DIV/0!</v>
      </c>
      <c r="G81" s="28" t="e">
        <f t="shared" si="22"/>
        <v>#DIV/0!</v>
      </c>
    </row>
    <row r="82" spans="1:7" ht="12.6" customHeight="1" x14ac:dyDescent="0.2">
      <c r="A82" s="45" t="s">
        <v>39</v>
      </c>
      <c r="B82" s="37"/>
      <c r="C82" s="37"/>
      <c r="D82" s="37">
        <v>916683.71</v>
      </c>
      <c r="E82" s="37"/>
      <c r="F82" s="28" t="e">
        <f t="shared" si="21"/>
        <v>#DIV/0!</v>
      </c>
      <c r="G82" s="28">
        <f t="shared" si="22"/>
        <v>0</v>
      </c>
    </row>
    <row r="83" spans="1:7" ht="1.95" customHeight="1" x14ac:dyDescent="0.2">
      <c r="A83" s="45"/>
      <c r="B83" s="37"/>
      <c r="C83" s="17">
        <f>C8+C12+C16+C21+C25+C29+C33+C38+C42+C46+C50+C54+C59+C64+C68+C72+C76</f>
        <v>0</v>
      </c>
      <c r="D83" s="17">
        <f>D8+D12+D16+D21+D25+D29+D33+D38+D42+D46+D50+D54+D59+D64+D68+D72+D76</f>
        <v>0</v>
      </c>
      <c r="E83" s="37"/>
      <c r="F83" s="28" t="e">
        <f t="shared" si="21"/>
        <v>#DIV/0!</v>
      </c>
      <c r="G83" s="28" t="e">
        <f t="shared" si="22"/>
        <v>#DIV/0!</v>
      </c>
    </row>
    <row r="84" spans="1:7" ht="12.6" customHeight="1" x14ac:dyDescent="0.2">
      <c r="A84" s="46" t="s">
        <v>40</v>
      </c>
      <c r="B84" s="29">
        <f>B9+B13+B17+B22+B26+B30+B34+B39+B43+B47+B51+B55+B60+B65+B69+B73+B77</f>
        <v>60351725.089999996</v>
      </c>
      <c r="C84" s="29">
        <f>C9+C13+C17+C22+C26+C30+C34+C39+C43+C47+C51+C55+C60+C65+C69+C73+C77+C80</f>
        <v>65401513</v>
      </c>
      <c r="D84" s="29">
        <f>D9+D13+D17+D22+D26+D30+D34+D39+D43+D47+D51+D55+D60+D65+D69+D73+D77</f>
        <v>71555052</v>
      </c>
      <c r="E84" s="29">
        <f>E9+E13+E17+E22+E26+E30+E34+E39+E43+E47+E51+E55+E60+E65+E69+E73+E77</f>
        <v>65800403.849999994</v>
      </c>
      <c r="F84" s="29">
        <f t="shared" si="21"/>
        <v>109.02820715045777</v>
      </c>
      <c r="G84" s="28">
        <f t="shared" si="22"/>
        <v>91.957733256905456</v>
      </c>
    </row>
    <row r="85" spans="1:7" ht="12.6" customHeight="1" x14ac:dyDescent="0.2">
      <c r="A85" s="46" t="s">
        <v>41</v>
      </c>
      <c r="B85" s="29">
        <f>B10+B14+B18+B23+B27+B31+B35+B40+B44+B48+B52+B56+B61+B66+B70+B74+B78</f>
        <v>61268408.799999997</v>
      </c>
      <c r="C85" s="29">
        <f>C10+C14+C18+C23+C27+C31+C35+C40+C44+C48+C52+C56+C61+C66+C70+C74+C78</f>
        <v>65401513</v>
      </c>
      <c r="D85" s="29">
        <f>D10+D14+D18+D23+D27+D31+D35+D40+D44+D48+D52+D56+D61+D66+D70+D74+D78+D80</f>
        <v>71555052</v>
      </c>
      <c r="E85" s="29">
        <f>E10+E14+E18+E23+E27+E31+E35+E40+E44+E48+E52+E56+E61+E66+E70+E74+E78</f>
        <v>66309201.860000007</v>
      </c>
      <c r="F85" s="29">
        <f t="shared" si="21"/>
        <v>108.22739346219159</v>
      </c>
      <c r="G85" s="28">
        <f t="shared" si="22"/>
        <v>92.668791380376618</v>
      </c>
    </row>
    <row r="86" spans="1:7" ht="12.6" customHeight="1" x14ac:dyDescent="0.25">
      <c r="A86" s="47" t="s">
        <v>32</v>
      </c>
      <c r="B86" s="48"/>
      <c r="C86" s="48"/>
      <c r="D86" s="48"/>
      <c r="E86" s="48">
        <f>E19+E36+E57+E62</f>
        <v>-916683.71000000008</v>
      </c>
      <c r="F86" s="48" t="e">
        <f t="shared" si="21"/>
        <v>#DIV/0!</v>
      </c>
      <c r="G86" s="31" t="e">
        <f t="shared" si="22"/>
        <v>#DIV/0!</v>
      </c>
    </row>
    <row r="87" spans="1:7" ht="12.6" thickBot="1" x14ac:dyDescent="0.3">
      <c r="A87" s="49" t="s">
        <v>42</v>
      </c>
      <c r="B87" s="50">
        <f>B84-B85</f>
        <v>-916683.71000000089</v>
      </c>
      <c r="C87" s="50">
        <f>C84-C85</f>
        <v>0</v>
      </c>
      <c r="D87" s="50">
        <f>D84-D85</f>
        <v>0</v>
      </c>
      <c r="E87" s="50">
        <f>E84-E85</f>
        <v>-508798.01000001281</v>
      </c>
      <c r="F87" s="51">
        <f t="shared" si="21"/>
        <v>55.504205479991818</v>
      </c>
      <c r="G87" s="52" t="e">
        <f t="shared" si="1"/>
        <v>#DIV/0!</v>
      </c>
    </row>
    <row r="88" spans="1:7" ht="22.5" customHeight="1" thickTop="1" thickBot="1" x14ac:dyDescent="0.3">
      <c r="A88" s="53" t="s">
        <v>43</v>
      </c>
      <c r="B88" s="54">
        <f>SUM(B86:B87)</f>
        <v>-916683.71000000089</v>
      </c>
      <c r="C88" s="54"/>
      <c r="D88" s="54"/>
      <c r="E88" s="54">
        <f>SUM(E86:E87)</f>
        <v>-1425481.7200000128</v>
      </c>
      <c r="F88" s="55">
        <f t="shared" si="21"/>
        <v>155.5042054799917</v>
      </c>
      <c r="G88" s="56" t="e">
        <f t="shared" ref="G88" si="24">E88/D88*100</f>
        <v>#DIV/0!</v>
      </c>
    </row>
    <row r="89" spans="1:7" ht="12" thickTop="1" x14ac:dyDescent="0.2">
      <c r="A89" s="198"/>
      <c r="B89" s="199"/>
      <c r="C89" s="199"/>
      <c r="D89" s="199"/>
      <c r="E89" s="199"/>
    </row>
    <row r="90" spans="1:7" ht="12" customHeight="1" x14ac:dyDescent="0.2">
      <c r="B90" s="17"/>
    </row>
  </sheetData>
  <mergeCells count="1">
    <mergeCell ref="A89:E89"/>
  </mergeCells>
  <pageMargins left="0.74803149606299213" right="0.55118110236220474" top="0.78740157480314965" bottom="0.59055118110236227" header="0.51181102362204722" footer="0.51181102362204722"/>
  <pageSetup paperSize="9" fitToHeight="0" orientation="landscape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9"/>
  <sheetViews>
    <sheetView zoomScaleNormal="100" workbookViewId="0">
      <selection activeCell="A5" sqref="A5"/>
    </sheetView>
  </sheetViews>
  <sheetFormatPr defaultColWidth="9.109375" defaultRowHeight="11.4" x14ac:dyDescent="0.2"/>
  <cols>
    <col min="1" max="1" width="47.109375" style="101" customWidth="1"/>
    <col min="2" max="5" width="15.5546875" style="101" bestFit="1" customWidth="1"/>
    <col min="6" max="6" width="7.88671875" style="101" customWidth="1"/>
    <col min="7" max="7" width="7.44140625" style="101" customWidth="1"/>
    <col min="8" max="8" width="9.109375" style="101"/>
    <col min="9" max="9" width="12.5546875" style="101" bestFit="1" customWidth="1"/>
    <col min="10" max="10" width="13.6640625" style="101" bestFit="1" customWidth="1"/>
    <col min="11" max="11" width="14" style="101" customWidth="1"/>
    <col min="12" max="16384" width="9.109375" style="101"/>
  </cols>
  <sheetData>
    <row r="1" spans="1:11" x14ac:dyDescent="0.2">
      <c r="A1" s="100" t="s">
        <v>14</v>
      </c>
      <c r="B1" s="100"/>
      <c r="C1" s="100"/>
      <c r="D1" s="100"/>
      <c r="E1" s="100"/>
      <c r="F1" s="100"/>
      <c r="G1" s="100"/>
    </row>
    <row r="2" spans="1:11" ht="6" customHeight="1" x14ac:dyDescent="0.2"/>
    <row r="3" spans="1:11" ht="11.25" customHeight="1" x14ac:dyDescent="0.25">
      <c r="A3" s="197" t="s">
        <v>181</v>
      </c>
      <c r="B3" s="197"/>
      <c r="C3" s="197"/>
      <c r="D3" s="197"/>
      <c r="E3" s="197"/>
      <c r="F3" s="197"/>
      <c r="G3" s="197"/>
    </row>
    <row r="4" spans="1:11" ht="12.75" customHeight="1" x14ac:dyDescent="0.25">
      <c r="A4" s="197" t="s">
        <v>187</v>
      </c>
      <c r="B4" s="197"/>
      <c r="C4" s="197"/>
      <c r="D4" s="197"/>
      <c r="E4" s="197"/>
      <c r="F4" s="197"/>
      <c r="G4" s="197"/>
    </row>
    <row r="5" spans="1:11" ht="11.25" customHeight="1" x14ac:dyDescent="0.2"/>
    <row r="6" spans="1:11" ht="27.75" customHeight="1" x14ac:dyDescent="0.2">
      <c r="A6" s="112" t="s">
        <v>220</v>
      </c>
      <c r="B6" s="102" t="s">
        <v>185</v>
      </c>
      <c r="C6" s="103" t="s">
        <v>283</v>
      </c>
      <c r="D6" s="103" t="s">
        <v>253</v>
      </c>
      <c r="E6" s="102" t="s">
        <v>254</v>
      </c>
      <c r="F6" s="103" t="s">
        <v>194</v>
      </c>
      <c r="G6" s="103" t="s">
        <v>194</v>
      </c>
    </row>
    <row r="7" spans="1:11" ht="9" customHeight="1" x14ac:dyDescent="0.25">
      <c r="A7" s="104">
        <v>1</v>
      </c>
      <c r="B7" s="105">
        <v>2</v>
      </c>
      <c r="C7" s="104">
        <v>3</v>
      </c>
      <c r="D7" s="104">
        <v>4</v>
      </c>
      <c r="E7" s="104">
        <v>5</v>
      </c>
      <c r="F7" s="104" t="s">
        <v>12</v>
      </c>
      <c r="G7" s="104" t="s">
        <v>180</v>
      </c>
      <c r="I7" s="127"/>
    </row>
    <row r="8" spans="1:11" ht="13.2" x14ac:dyDescent="0.25">
      <c r="A8" s="138" t="s">
        <v>201</v>
      </c>
      <c r="B8" s="99">
        <f>B9+B41</f>
        <v>12818296.67</v>
      </c>
      <c r="C8" s="99">
        <f t="shared" ref="C8:E8" si="0">C9</f>
        <v>22452364.993313801</v>
      </c>
      <c r="D8" s="99">
        <f t="shared" si="0"/>
        <v>22452364.993313801</v>
      </c>
      <c r="E8" s="99">
        <f t="shared" si="0"/>
        <v>19532485.219999999</v>
      </c>
      <c r="F8" s="106">
        <f>E8/B8*100</f>
        <v>152.37972503565092</v>
      </c>
      <c r="G8" s="106">
        <f>E8/D8*100</f>
        <v>86.995224003425349</v>
      </c>
      <c r="J8" s="135"/>
      <c r="K8" s="135"/>
    </row>
    <row r="9" spans="1:11" ht="13.2" x14ac:dyDescent="0.25">
      <c r="A9" s="181" t="s">
        <v>182</v>
      </c>
      <c r="B9" s="9">
        <f>B10+B18+B22+B25+B31+B38</f>
        <v>12030796.67</v>
      </c>
      <c r="C9" s="9">
        <f>C10+C18+C22+C25+C31+C38</f>
        <v>22452364.993313801</v>
      </c>
      <c r="D9" s="9">
        <f>D10+D18+D22+D25+D31+D38</f>
        <v>22452364.993313801</v>
      </c>
      <c r="E9" s="9">
        <f>E10+E18+E22+E25+E31+E38</f>
        <v>19532485.219999999</v>
      </c>
      <c r="F9" s="106">
        <f t="shared" ref="F9:F49" si="1">E9/B9*100</f>
        <v>162.3540465005631</v>
      </c>
      <c r="G9" s="106">
        <f t="shared" ref="G9:G72" si="2">E9/D9*100</f>
        <v>86.995224003425349</v>
      </c>
    </row>
    <row r="10" spans="1:11" ht="20.399999999999999" x14ac:dyDescent="0.2">
      <c r="A10" s="139" t="s">
        <v>188</v>
      </c>
      <c r="B10" s="63">
        <f>B11+B13+B16</f>
        <v>717483.58</v>
      </c>
      <c r="C10" s="63">
        <v>1558311.9633137998</v>
      </c>
      <c r="D10" s="63">
        <v>1558311.9633137998</v>
      </c>
      <c r="E10" s="63">
        <f t="shared" ref="E10" si="3">E11+E13+E16</f>
        <v>1048395.3300000001</v>
      </c>
      <c r="F10" s="106">
        <f t="shared" si="1"/>
        <v>146.12116001316716</v>
      </c>
      <c r="G10" s="106">
        <f t="shared" si="2"/>
        <v>67.277628272233386</v>
      </c>
    </row>
    <row r="11" spans="1:11" x14ac:dyDescent="0.2">
      <c r="A11" s="140" t="s">
        <v>57</v>
      </c>
      <c r="B11" s="107">
        <f t="shared" ref="B11:E11" si="4">SUM(B12)</f>
        <v>296405.63</v>
      </c>
      <c r="C11" s="107"/>
      <c r="D11" s="107"/>
      <c r="E11" s="107">
        <f t="shared" si="4"/>
        <v>421446.16</v>
      </c>
      <c r="F11" s="106">
        <f t="shared" si="1"/>
        <v>142.18561233131771</v>
      </c>
      <c r="G11" s="106" t="e">
        <f t="shared" si="2"/>
        <v>#DIV/0!</v>
      </c>
      <c r="K11" s="135"/>
    </row>
    <row r="12" spans="1:11" x14ac:dyDescent="0.2">
      <c r="A12" s="141" t="s">
        <v>58</v>
      </c>
      <c r="B12" s="107">
        <v>296405.63</v>
      </c>
      <c r="C12" s="107"/>
      <c r="D12" s="107"/>
      <c r="E12" s="107">
        <v>421446.16</v>
      </c>
      <c r="F12" s="106">
        <f t="shared" ref="F12" si="5">E12/B12*100</f>
        <v>142.18561233131771</v>
      </c>
      <c r="G12" s="106" t="e">
        <f t="shared" si="2"/>
        <v>#DIV/0!</v>
      </c>
    </row>
    <row r="13" spans="1:11" ht="20.399999999999999" x14ac:dyDescent="0.2">
      <c r="A13" s="140" t="s">
        <v>59</v>
      </c>
      <c r="B13" s="107">
        <f t="shared" ref="B13:E13" si="6">SUM(B14:B15)</f>
        <v>291837.09000000003</v>
      </c>
      <c r="C13" s="107"/>
      <c r="D13" s="107"/>
      <c r="E13" s="107">
        <f t="shared" si="6"/>
        <v>138385.60000000001</v>
      </c>
      <c r="F13" s="106">
        <f t="shared" si="1"/>
        <v>47.41878422650116</v>
      </c>
      <c r="G13" s="106" t="e">
        <f t="shared" si="2"/>
        <v>#DIV/0!</v>
      </c>
      <c r="J13" s="135"/>
    </row>
    <row r="14" spans="1:11" ht="20.399999999999999" x14ac:dyDescent="0.2">
      <c r="A14" s="141" t="s">
        <v>60</v>
      </c>
      <c r="B14" s="107">
        <v>287000.19</v>
      </c>
      <c r="C14" s="107"/>
      <c r="D14" s="107"/>
      <c r="E14" s="107">
        <v>138385.60000000001</v>
      </c>
      <c r="F14" s="106">
        <f t="shared" ref="F14" si="7">E14/B14*100</f>
        <v>48.217947172787589</v>
      </c>
      <c r="G14" s="106" t="e">
        <f t="shared" si="2"/>
        <v>#DIV/0!</v>
      </c>
    </row>
    <row r="15" spans="1:11" ht="20.399999999999999" x14ac:dyDescent="0.2">
      <c r="A15" s="141" t="s">
        <v>189</v>
      </c>
      <c r="B15" s="107">
        <v>4836.8999999999996</v>
      </c>
      <c r="C15" s="107"/>
      <c r="D15" s="107"/>
      <c r="E15" s="107"/>
      <c r="F15" s="106"/>
      <c r="G15" s="106" t="e">
        <f t="shared" si="2"/>
        <v>#DIV/0!</v>
      </c>
    </row>
    <row r="16" spans="1:11" x14ac:dyDescent="0.2">
      <c r="A16" s="140" t="s">
        <v>61</v>
      </c>
      <c r="B16" s="107">
        <f t="shared" ref="B16:E16" si="8">SUM(B17)</f>
        <v>129240.86</v>
      </c>
      <c r="C16" s="107"/>
      <c r="D16" s="107"/>
      <c r="E16" s="107">
        <f t="shared" si="8"/>
        <v>488563.57</v>
      </c>
      <c r="F16" s="106">
        <f t="shared" si="1"/>
        <v>378.02562595142126</v>
      </c>
      <c r="G16" s="106" t="e">
        <f t="shared" si="2"/>
        <v>#DIV/0!</v>
      </c>
    </row>
    <row r="17" spans="1:7" x14ac:dyDescent="0.2">
      <c r="A17" s="141" t="s">
        <v>62</v>
      </c>
      <c r="B17" s="107">
        <v>129240.86</v>
      </c>
      <c r="C17" s="107"/>
      <c r="D17" s="107"/>
      <c r="E17" s="107">
        <v>488563.57</v>
      </c>
      <c r="F17" s="106">
        <f t="shared" ref="F17" si="9">E17/B17*100</f>
        <v>378.02562595142126</v>
      </c>
      <c r="G17" s="106" t="e">
        <f t="shared" si="2"/>
        <v>#DIV/0!</v>
      </c>
    </row>
    <row r="18" spans="1:7" s="109" customFormat="1" x14ac:dyDescent="0.2">
      <c r="A18" s="139" t="s">
        <v>166</v>
      </c>
      <c r="B18" s="64">
        <f t="shared" ref="B18:E18" si="10">SUM(B19)</f>
        <v>232.71</v>
      </c>
      <c r="C18" s="63">
        <v>1400</v>
      </c>
      <c r="D18" s="63">
        <v>1400</v>
      </c>
      <c r="E18" s="64">
        <f t="shared" si="10"/>
        <v>511.43</v>
      </c>
      <c r="F18" s="106">
        <f t="shared" si="1"/>
        <v>219.77138928279834</v>
      </c>
      <c r="G18" s="106">
        <f t="shared" si="2"/>
        <v>36.530714285714289</v>
      </c>
    </row>
    <row r="19" spans="1:7" s="109" customFormat="1" x14ac:dyDescent="0.2">
      <c r="A19" s="140" t="s">
        <v>45</v>
      </c>
      <c r="B19" s="110">
        <f t="shared" ref="B19:E19" si="11">SUM(B20:B21)</f>
        <v>232.71</v>
      </c>
      <c r="C19" s="107"/>
      <c r="D19" s="107"/>
      <c r="E19" s="110">
        <f t="shared" si="11"/>
        <v>511.43</v>
      </c>
      <c r="F19" s="106">
        <f t="shared" si="1"/>
        <v>219.77138928279834</v>
      </c>
      <c r="G19" s="106" t="e">
        <f t="shared" si="2"/>
        <v>#DIV/0!</v>
      </c>
    </row>
    <row r="20" spans="1:7" s="109" customFormat="1" x14ac:dyDescent="0.2">
      <c r="A20" s="141" t="s">
        <v>46</v>
      </c>
      <c r="B20" s="110">
        <v>232.71</v>
      </c>
      <c r="C20" s="107"/>
      <c r="D20" s="107"/>
      <c r="E20" s="110">
        <v>511.43</v>
      </c>
      <c r="F20" s="106">
        <f t="shared" ref="F20" si="12">E20/B20*100</f>
        <v>219.77138928279834</v>
      </c>
      <c r="G20" s="106" t="e">
        <f t="shared" si="2"/>
        <v>#DIV/0!</v>
      </c>
    </row>
    <row r="21" spans="1:7" s="109" customFormat="1" ht="20.399999999999999" x14ac:dyDescent="0.2">
      <c r="A21" s="141" t="s">
        <v>47</v>
      </c>
      <c r="B21" s="108"/>
      <c r="C21" s="107"/>
      <c r="D21" s="107"/>
      <c r="E21" s="108"/>
      <c r="F21" s="106"/>
      <c r="G21" s="106" t="e">
        <f t="shared" si="2"/>
        <v>#DIV/0!</v>
      </c>
    </row>
    <row r="22" spans="1:7" ht="20.399999999999999" x14ac:dyDescent="0.2">
      <c r="A22" s="139" t="s">
        <v>190</v>
      </c>
      <c r="B22" s="63">
        <f t="shared" ref="B22:E23" si="13">SUM(B23)</f>
        <v>7674.7</v>
      </c>
      <c r="C22" s="63">
        <v>130000</v>
      </c>
      <c r="D22" s="63">
        <v>130000</v>
      </c>
      <c r="E22" s="63">
        <f t="shared" si="13"/>
        <v>125006.74</v>
      </c>
      <c r="F22" s="106">
        <f t="shared" si="1"/>
        <v>1628.8159797777112</v>
      </c>
      <c r="G22" s="106">
        <f t="shared" si="2"/>
        <v>96.159030769230768</v>
      </c>
    </row>
    <row r="23" spans="1:7" x14ac:dyDescent="0.2">
      <c r="A23" s="140" t="s">
        <v>65</v>
      </c>
      <c r="B23" s="107">
        <f>SUM(B24)</f>
        <v>7674.7</v>
      </c>
      <c r="C23" s="107"/>
      <c r="D23" s="107"/>
      <c r="E23" s="107">
        <f t="shared" si="13"/>
        <v>125006.74</v>
      </c>
      <c r="F23" s="106">
        <f t="shared" si="1"/>
        <v>1628.8159797777112</v>
      </c>
      <c r="G23" s="106" t="e">
        <f t="shared" si="2"/>
        <v>#DIV/0!</v>
      </c>
    </row>
    <row r="24" spans="1:7" x14ac:dyDescent="0.2">
      <c r="A24" s="141" t="s">
        <v>66</v>
      </c>
      <c r="B24" s="107">
        <v>7674.7</v>
      </c>
      <c r="C24" s="107"/>
      <c r="D24" s="107"/>
      <c r="E24" s="107">
        <v>125006.74</v>
      </c>
      <c r="F24" s="106">
        <f t="shared" ref="F24" si="14">E24/B24*100</f>
        <v>1628.8159797777112</v>
      </c>
      <c r="G24" s="106" t="e">
        <f t="shared" si="2"/>
        <v>#DIV/0!</v>
      </c>
    </row>
    <row r="25" spans="1:7" ht="20.399999999999999" x14ac:dyDescent="0.2">
      <c r="A25" s="139" t="s">
        <v>191</v>
      </c>
      <c r="B25" s="63">
        <f>B26+B28</f>
        <v>229772.52000000002</v>
      </c>
      <c r="C25" s="63">
        <v>599920</v>
      </c>
      <c r="D25" s="63">
        <v>599920</v>
      </c>
      <c r="E25" s="63">
        <f t="shared" ref="E25" si="15">E26+E28</f>
        <v>342145.8</v>
      </c>
      <c r="F25" s="106">
        <f t="shared" si="1"/>
        <v>148.90631830124855</v>
      </c>
      <c r="G25" s="106">
        <f t="shared" si="2"/>
        <v>57.031904253900521</v>
      </c>
    </row>
    <row r="26" spans="1:7" x14ac:dyDescent="0.2">
      <c r="A26" s="140" t="s">
        <v>48</v>
      </c>
      <c r="B26" s="107">
        <f t="shared" ref="B26:E26" si="16">SUM(B27)</f>
        <v>218436.45</v>
      </c>
      <c r="C26" s="107"/>
      <c r="D26" s="107"/>
      <c r="E26" s="107">
        <f t="shared" si="16"/>
        <v>329565.37</v>
      </c>
      <c r="F26" s="106">
        <f t="shared" si="1"/>
        <v>150.8747143620032</v>
      </c>
      <c r="G26" s="106" t="e">
        <f t="shared" si="2"/>
        <v>#DIV/0!</v>
      </c>
    </row>
    <row r="27" spans="1:7" x14ac:dyDescent="0.2">
      <c r="A27" s="141" t="s">
        <v>49</v>
      </c>
      <c r="B27" s="107">
        <v>218436.45</v>
      </c>
      <c r="C27" s="107"/>
      <c r="D27" s="107"/>
      <c r="E27" s="107">
        <v>329565.37</v>
      </c>
      <c r="F27" s="106">
        <f t="shared" ref="F27" si="17">E27/B27*100</f>
        <v>150.8747143620032</v>
      </c>
      <c r="G27" s="106" t="e">
        <f t="shared" si="2"/>
        <v>#DIV/0!</v>
      </c>
    </row>
    <row r="28" spans="1:7" ht="20.399999999999999" x14ac:dyDescent="0.2">
      <c r="A28" s="140" t="s">
        <v>63</v>
      </c>
      <c r="B28" s="107">
        <f>SUM(B29:B30)</f>
        <v>11336.07</v>
      </c>
      <c r="C28" s="107"/>
      <c r="D28" s="107"/>
      <c r="E28" s="107">
        <f t="shared" ref="E28" si="18">SUM(E29:E30)</f>
        <v>12580.43</v>
      </c>
      <c r="F28" s="106">
        <f t="shared" si="1"/>
        <v>110.97699643703682</v>
      </c>
      <c r="G28" s="106" t="e">
        <f t="shared" si="2"/>
        <v>#DIV/0!</v>
      </c>
    </row>
    <row r="29" spans="1:7" x14ac:dyDescent="0.2">
      <c r="A29" s="141" t="s">
        <v>255</v>
      </c>
      <c r="B29" s="107"/>
      <c r="C29" s="107"/>
      <c r="D29" s="107"/>
      <c r="E29" s="107"/>
      <c r="F29" s="106"/>
      <c r="G29" s="106" t="e">
        <f t="shared" si="2"/>
        <v>#DIV/0!</v>
      </c>
    </row>
    <row r="30" spans="1:7" x14ac:dyDescent="0.2">
      <c r="A30" s="141" t="s">
        <v>64</v>
      </c>
      <c r="B30" s="107">
        <v>11336.07</v>
      </c>
      <c r="C30" s="107"/>
      <c r="D30" s="107"/>
      <c r="E30" s="107">
        <v>12580.43</v>
      </c>
      <c r="F30" s="106">
        <f t="shared" ref="F30" si="19">E30/B30*100</f>
        <v>110.97699643703682</v>
      </c>
      <c r="G30" s="106" t="e">
        <f t="shared" si="2"/>
        <v>#DIV/0!</v>
      </c>
    </row>
    <row r="31" spans="1:7" ht="20.399999999999999" x14ac:dyDescent="0.2">
      <c r="A31" s="139" t="s">
        <v>192</v>
      </c>
      <c r="B31" s="63">
        <f t="shared" ref="B31:E31" si="20">B32+B36</f>
        <v>11073252.18</v>
      </c>
      <c r="C31" s="63">
        <v>20161733.030000001</v>
      </c>
      <c r="D31" s="63">
        <v>20161733.030000001</v>
      </c>
      <c r="E31" s="63">
        <f t="shared" si="20"/>
        <v>18015866.009999998</v>
      </c>
      <c r="F31" s="106">
        <f t="shared" si="1"/>
        <v>162.69715271670077</v>
      </c>
      <c r="G31" s="106">
        <f t="shared" si="2"/>
        <v>89.356733288715702</v>
      </c>
    </row>
    <row r="32" spans="1:7" ht="20.399999999999999" x14ac:dyDescent="0.2">
      <c r="A32" s="140" t="s">
        <v>56</v>
      </c>
      <c r="B32" s="107">
        <f t="shared" ref="B32:E32" si="21">SUM(B33:B35)</f>
        <v>2792482.91</v>
      </c>
      <c r="C32" s="107"/>
      <c r="D32" s="107"/>
      <c r="E32" s="107">
        <f t="shared" si="21"/>
        <v>3699510.9899999998</v>
      </c>
      <c r="F32" s="106">
        <f t="shared" si="1"/>
        <v>132.481061092689</v>
      </c>
      <c r="G32" s="106" t="e">
        <f t="shared" si="2"/>
        <v>#DIV/0!</v>
      </c>
    </row>
    <row r="33" spans="1:7" ht="20.399999999999999" x14ac:dyDescent="0.2">
      <c r="A33" s="141" t="s">
        <v>44</v>
      </c>
      <c r="B33" s="107">
        <v>1926602.54</v>
      </c>
      <c r="C33" s="107"/>
      <c r="D33" s="107"/>
      <c r="E33" s="107">
        <v>3341873.61</v>
      </c>
      <c r="F33" s="106">
        <f t="shared" ref="F33:F35" si="22">E33/B33*100</f>
        <v>173.45942095560611</v>
      </c>
      <c r="G33" s="106" t="e">
        <f t="shared" si="2"/>
        <v>#DIV/0!</v>
      </c>
    </row>
    <row r="34" spans="1:7" ht="20.399999999999999" x14ac:dyDescent="0.2">
      <c r="A34" s="141" t="s">
        <v>162</v>
      </c>
      <c r="B34" s="107">
        <v>865880.37</v>
      </c>
      <c r="C34" s="107"/>
      <c r="D34" s="107"/>
      <c r="E34" s="107">
        <v>226387.38</v>
      </c>
      <c r="F34" s="106">
        <f t="shared" ref="F34" si="23">E34/B34*100</f>
        <v>26.145341532572218</v>
      </c>
      <c r="G34" s="106" t="e">
        <f t="shared" si="2"/>
        <v>#DIV/0!</v>
      </c>
    </row>
    <row r="35" spans="1:7" ht="20.399999999999999" x14ac:dyDescent="0.2">
      <c r="A35" s="141" t="s">
        <v>256</v>
      </c>
      <c r="B35" s="107"/>
      <c r="C35" s="107"/>
      <c r="D35" s="107"/>
      <c r="E35" s="107">
        <v>131250</v>
      </c>
      <c r="F35" s="106" t="e">
        <f t="shared" si="22"/>
        <v>#DIV/0!</v>
      </c>
      <c r="G35" s="106" t="e">
        <f t="shared" si="2"/>
        <v>#DIV/0!</v>
      </c>
    </row>
    <row r="36" spans="1:7" x14ac:dyDescent="0.2">
      <c r="A36" s="140" t="s">
        <v>54</v>
      </c>
      <c r="B36" s="107">
        <f t="shared" ref="B36:E36" si="24">SUM(B37)</f>
        <v>8280769.2699999996</v>
      </c>
      <c r="C36" s="107"/>
      <c r="D36" s="107"/>
      <c r="E36" s="107">
        <f t="shared" si="24"/>
        <v>14316355.02</v>
      </c>
      <c r="F36" s="106">
        <f t="shared" si="1"/>
        <v>172.88677601326285</v>
      </c>
      <c r="G36" s="106" t="e">
        <f t="shared" si="2"/>
        <v>#DIV/0!</v>
      </c>
    </row>
    <row r="37" spans="1:7" x14ac:dyDescent="0.2">
      <c r="A37" s="141" t="s">
        <v>55</v>
      </c>
      <c r="B37" s="107">
        <v>8280769.2699999996</v>
      </c>
      <c r="C37" s="107"/>
      <c r="D37" s="107"/>
      <c r="E37" s="107">
        <v>14316355.02</v>
      </c>
      <c r="F37" s="106">
        <f t="shared" si="1"/>
        <v>172.88677601326285</v>
      </c>
      <c r="G37" s="106" t="e">
        <f t="shared" si="2"/>
        <v>#DIV/0!</v>
      </c>
    </row>
    <row r="38" spans="1:7" x14ac:dyDescent="0.2">
      <c r="A38" s="139" t="s">
        <v>193</v>
      </c>
      <c r="B38" s="63">
        <f t="shared" ref="B38:E39" si="25">SUM(B39)</f>
        <v>2380.98</v>
      </c>
      <c r="C38" s="63">
        <v>1000</v>
      </c>
      <c r="D38" s="63">
        <v>1000</v>
      </c>
      <c r="E38" s="63">
        <f t="shared" si="25"/>
        <v>559.91</v>
      </c>
      <c r="F38" s="106">
        <f t="shared" si="1"/>
        <v>23.515947215012304</v>
      </c>
      <c r="G38" s="106">
        <f t="shared" si="2"/>
        <v>55.991</v>
      </c>
    </row>
    <row r="39" spans="1:7" x14ac:dyDescent="0.2">
      <c r="A39" s="140" t="s">
        <v>50</v>
      </c>
      <c r="B39" s="107">
        <f>SUM(B40)</f>
        <v>2380.98</v>
      </c>
      <c r="C39" s="107"/>
      <c r="D39" s="107"/>
      <c r="E39" s="107">
        <f t="shared" si="25"/>
        <v>559.91</v>
      </c>
      <c r="F39" s="106">
        <f t="shared" si="1"/>
        <v>23.515947215012304</v>
      </c>
      <c r="G39" s="106" t="e">
        <f t="shared" si="2"/>
        <v>#DIV/0!</v>
      </c>
    </row>
    <row r="40" spans="1:7" x14ac:dyDescent="0.2">
      <c r="A40" s="141" t="s">
        <v>51</v>
      </c>
      <c r="B40" s="107">
        <v>2380.98</v>
      </c>
      <c r="C40" s="107"/>
      <c r="D40" s="107"/>
      <c r="E40" s="107">
        <v>559.91</v>
      </c>
      <c r="F40" s="106">
        <f t="shared" ref="F40" si="26">E40/B40*100</f>
        <v>23.515947215012304</v>
      </c>
      <c r="G40" s="106" t="e">
        <f t="shared" si="2"/>
        <v>#DIV/0!</v>
      </c>
    </row>
    <row r="41" spans="1:7" ht="13.2" x14ac:dyDescent="0.25">
      <c r="A41" s="138" t="s">
        <v>245</v>
      </c>
      <c r="B41" s="99">
        <f>SUM(B42)</f>
        <v>787500</v>
      </c>
      <c r="C41" s="99">
        <f t="shared" ref="C41:E41" si="27">SUM(C42)</f>
        <v>0</v>
      </c>
      <c r="D41" s="99">
        <f t="shared" si="27"/>
        <v>0</v>
      </c>
      <c r="E41" s="99">
        <f t="shared" si="27"/>
        <v>0</v>
      </c>
      <c r="F41" s="106">
        <f t="shared" si="1"/>
        <v>0</v>
      </c>
      <c r="G41" s="106" t="e">
        <f t="shared" si="2"/>
        <v>#DIV/0!</v>
      </c>
    </row>
    <row r="42" spans="1:7" ht="13.2" x14ac:dyDescent="0.25">
      <c r="A42" s="119" t="s">
        <v>184</v>
      </c>
      <c r="B42" s="9">
        <f>SUM(B43)</f>
        <v>787500</v>
      </c>
      <c r="C42" s="9">
        <f t="shared" ref="C42:E42" si="28">SUM(C43)</f>
        <v>0</v>
      </c>
      <c r="D42" s="9">
        <f t="shared" si="28"/>
        <v>0</v>
      </c>
      <c r="E42" s="9">
        <f t="shared" si="28"/>
        <v>0</v>
      </c>
      <c r="F42" s="107"/>
      <c r="G42" s="106" t="e">
        <f t="shared" si="2"/>
        <v>#DIV/0!</v>
      </c>
    </row>
    <row r="43" spans="1:7" x14ac:dyDescent="0.2">
      <c r="A43" s="139" t="s">
        <v>224</v>
      </c>
      <c r="B43" s="107">
        <f>SUM(B44)</f>
        <v>787500</v>
      </c>
      <c r="C43" s="107">
        <f t="shared" ref="C43:E43" si="29">SUM(C44)</f>
        <v>0</v>
      </c>
      <c r="D43" s="107">
        <f t="shared" si="29"/>
        <v>0</v>
      </c>
      <c r="E43" s="107">
        <f t="shared" si="29"/>
        <v>0</v>
      </c>
      <c r="F43" s="107"/>
      <c r="G43" s="106" t="e">
        <f t="shared" si="2"/>
        <v>#DIV/0!</v>
      </c>
    </row>
    <row r="44" spans="1:7" ht="20.399999999999999" x14ac:dyDescent="0.2">
      <c r="A44" s="140" t="s">
        <v>225</v>
      </c>
      <c r="B44" s="107">
        <f>SUM(B45)</f>
        <v>787500</v>
      </c>
      <c r="C44" s="107"/>
      <c r="D44" s="107"/>
      <c r="E44" s="107"/>
      <c r="F44" s="107"/>
      <c r="G44" s="106" t="e">
        <f t="shared" si="2"/>
        <v>#DIV/0!</v>
      </c>
    </row>
    <row r="45" spans="1:7" ht="20.399999999999999" x14ac:dyDescent="0.2">
      <c r="A45" s="141" t="s">
        <v>226</v>
      </c>
      <c r="B45" s="107">
        <v>787500</v>
      </c>
      <c r="C45" s="107"/>
      <c r="D45" s="107"/>
      <c r="E45" s="107"/>
      <c r="F45" s="107"/>
      <c r="G45" s="106" t="e">
        <f t="shared" ref="G45" si="30">E45/D45*100</f>
        <v>#DIV/0!</v>
      </c>
    </row>
    <row r="46" spans="1:7" ht="13.2" x14ac:dyDescent="0.25">
      <c r="A46" s="138" t="s">
        <v>200</v>
      </c>
      <c r="B46" s="99">
        <f>B47+B100+B116</f>
        <v>12846894.710000001</v>
      </c>
      <c r="C46" s="99">
        <f>C47+C100+C116</f>
        <v>22254477.989999998</v>
      </c>
      <c r="D46" s="99">
        <f>D47+D100+D116</f>
        <v>22254477.989999998</v>
      </c>
      <c r="E46" s="99">
        <f>E47+E100+E116</f>
        <v>18504116.669999998</v>
      </c>
      <c r="F46" s="106">
        <f t="shared" si="1"/>
        <v>144.03571514909689</v>
      </c>
      <c r="G46" s="106">
        <f t="shared" si="2"/>
        <v>83.147835138235024</v>
      </c>
    </row>
    <row r="47" spans="1:7" ht="13.2" x14ac:dyDescent="0.25">
      <c r="A47" s="119" t="s">
        <v>195</v>
      </c>
      <c r="B47" s="9">
        <f t="shared" ref="B47:C47" si="31">B48+B59+B90+B97</f>
        <v>11171618.290000001</v>
      </c>
      <c r="C47" s="9">
        <f t="shared" si="31"/>
        <v>20569027.989999998</v>
      </c>
      <c r="D47" s="9">
        <f t="shared" ref="D47" si="32">D48+D59+D90+D97</f>
        <v>20569027.989999998</v>
      </c>
      <c r="E47" s="9">
        <f>E48+E59+E90+E97</f>
        <v>18081688.559999999</v>
      </c>
      <c r="F47" s="106">
        <f t="shared" si="1"/>
        <v>161.85379853324721</v>
      </c>
      <c r="G47" s="106">
        <f t="shared" si="2"/>
        <v>87.907355509413165</v>
      </c>
    </row>
    <row r="48" spans="1:7" x14ac:dyDescent="0.2">
      <c r="A48" s="139" t="s">
        <v>174</v>
      </c>
      <c r="B48" s="63">
        <f t="shared" ref="B48:E48" si="33">B49+B54+B56</f>
        <v>9276197.4600000009</v>
      </c>
      <c r="C48" s="63">
        <v>16952353.739999998</v>
      </c>
      <c r="D48" s="63">
        <v>16952353.739999998</v>
      </c>
      <c r="E48" s="63">
        <f t="shared" si="33"/>
        <v>15210637.76</v>
      </c>
      <c r="F48" s="106">
        <f t="shared" si="1"/>
        <v>163.97492426816018</v>
      </c>
      <c r="G48" s="106">
        <f t="shared" si="2"/>
        <v>89.725816209873415</v>
      </c>
    </row>
    <row r="49" spans="1:7" x14ac:dyDescent="0.2">
      <c r="A49" s="140" t="s">
        <v>95</v>
      </c>
      <c r="B49" s="107">
        <f t="shared" ref="B49:E49" si="34">SUM(B50:B53)</f>
        <v>7979450.04</v>
      </c>
      <c r="C49" s="107"/>
      <c r="D49" s="107"/>
      <c r="E49" s="107">
        <f t="shared" si="34"/>
        <v>13072997.619999999</v>
      </c>
      <c r="F49" s="106">
        <f t="shared" si="1"/>
        <v>163.83331626198137</v>
      </c>
      <c r="G49" s="106" t="e">
        <f t="shared" si="2"/>
        <v>#DIV/0!</v>
      </c>
    </row>
    <row r="50" spans="1:7" x14ac:dyDescent="0.2">
      <c r="A50" s="141" t="s">
        <v>96</v>
      </c>
      <c r="B50" s="107">
        <v>7081350.0999999996</v>
      </c>
      <c r="C50" s="107"/>
      <c r="D50" s="107"/>
      <c r="E50" s="107">
        <v>11470616.439999999</v>
      </c>
      <c r="F50" s="106">
        <f t="shared" ref="F50:F113" si="35">E50/B50*100</f>
        <v>161.98346753114211</v>
      </c>
      <c r="G50" s="106" t="e">
        <f t="shared" si="2"/>
        <v>#DIV/0!</v>
      </c>
    </row>
    <row r="51" spans="1:7" x14ac:dyDescent="0.2">
      <c r="A51" s="141" t="s">
        <v>257</v>
      </c>
      <c r="B51" s="107"/>
      <c r="C51" s="107"/>
      <c r="D51" s="107"/>
      <c r="E51" s="107"/>
      <c r="F51" s="106" t="e">
        <f t="shared" si="35"/>
        <v>#DIV/0!</v>
      </c>
      <c r="G51" s="106" t="e">
        <f t="shared" si="2"/>
        <v>#DIV/0!</v>
      </c>
    </row>
    <row r="52" spans="1:7" x14ac:dyDescent="0.2">
      <c r="A52" s="141" t="s">
        <v>97</v>
      </c>
      <c r="B52" s="107">
        <v>633000.11</v>
      </c>
      <c r="C52" s="107"/>
      <c r="D52" s="107"/>
      <c r="E52" s="107">
        <v>1256118.19</v>
      </c>
      <c r="F52" s="106">
        <f t="shared" si="35"/>
        <v>198.43885809119368</v>
      </c>
      <c r="G52" s="106" t="e">
        <f t="shared" si="2"/>
        <v>#DIV/0!</v>
      </c>
    </row>
    <row r="53" spans="1:7" x14ac:dyDescent="0.2">
      <c r="A53" s="141" t="s">
        <v>98</v>
      </c>
      <c r="B53" s="107">
        <v>265099.83</v>
      </c>
      <c r="C53" s="107"/>
      <c r="D53" s="107"/>
      <c r="E53" s="107">
        <v>346262.99</v>
      </c>
      <c r="F53" s="106">
        <f t="shared" si="35"/>
        <v>130.6160739522164</v>
      </c>
      <c r="G53" s="106" t="e">
        <f t="shared" si="2"/>
        <v>#DIV/0!</v>
      </c>
    </row>
    <row r="54" spans="1:7" x14ac:dyDescent="0.2">
      <c r="A54" s="140" t="s">
        <v>99</v>
      </c>
      <c r="B54" s="107">
        <f t="shared" ref="B54:E54" si="36">SUM(B55)</f>
        <v>206378.96</v>
      </c>
      <c r="C54" s="107"/>
      <c r="D54" s="107"/>
      <c r="E54" s="107">
        <f t="shared" si="36"/>
        <v>344696.91</v>
      </c>
      <c r="F54" s="106">
        <f t="shared" si="35"/>
        <v>167.02134267950569</v>
      </c>
      <c r="G54" s="106" t="e">
        <f t="shared" si="2"/>
        <v>#DIV/0!</v>
      </c>
    </row>
    <row r="55" spans="1:7" x14ac:dyDescent="0.2">
      <c r="A55" s="141" t="s">
        <v>100</v>
      </c>
      <c r="B55" s="107">
        <v>206378.96</v>
      </c>
      <c r="C55" s="107"/>
      <c r="D55" s="107"/>
      <c r="E55" s="107">
        <v>344696.91</v>
      </c>
      <c r="F55" s="106">
        <f t="shared" si="35"/>
        <v>167.02134267950569</v>
      </c>
      <c r="G55" s="106" t="e">
        <f t="shared" si="2"/>
        <v>#DIV/0!</v>
      </c>
    </row>
    <row r="56" spans="1:7" x14ac:dyDescent="0.2">
      <c r="A56" s="140" t="s">
        <v>101</v>
      </c>
      <c r="B56" s="107">
        <f t="shared" ref="B56:E56" si="37">SUM(B57:B58)</f>
        <v>1090368.46</v>
      </c>
      <c r="C56" s="107"/>
      <c r="D56" s="107"/>
      <c r="E56" s="107">
        <f t="shared" si="37"/>
        <v>1792943.23</v>
      </c>
      <c r="F56" s="106">
        <f t="shared" si="35"/>
        <v>164.4346196514158</v>
      </c>
      <c r="G56" s="106" t="e">
        <f t="shared" si="2"/>
        <v>#DIV/0!</v>
      </c>
    </row>
    <row r="57" spans="1:7" x14ac:dyDescent="0.2">
      <c r="A57" s="141" t="s">
        <v>102</v>
      </c>
      <c r="B57" s="107">
        <v>1089260.53</v>
      </c>
      <c r="C57" s="107"/>
      <c r="D57" s="107"/>
      <c r="E57" s="107">
        <v>1791848.91</v>
      </c>
      <c r="F57" s="106">
        <f t="shared" si="35"/>
        <v>164.50140812501485</v>
      </c>
      <c r="G57" s="106" t="e">
        <f t="shared" si="2"/>
        <v>#DIV/0!</v>
      </c>
    </row>
    <row r="58" spans="1:7" ht="15" customHeight="1" x14ac:dyDescent="0.2">
      <c r="A58" s="141" t="s">
        <v>103</v>
      </c>
      <c r="B58" s="107">
        <v>1107.93</v>
      </c>
      <c r="C58" s="107"/>
      <c r="D58" s="107"/>
      <c r="E58" s="107">
        <v>1094.32</v>
      </c>
      <c r="F58" s="106">
        <f t="shared" si="35"/>
        <v>98.771583042249958</v>
      </c>
      <c r="G58" s="106" t="e">
        <f t="shared" si="2"/>
        <v>#DIV/0!</v>
      </c>
    </row>
    <row r="59" spans="1:7" x14ac:dyDescent="0.2">
      <c r="A59" s="139" t="s">
        <v>175</v>
      </c>
      <c r="B59" s="63">
        <f t="shared" ref="B59" si="38">B60+B65+B72+B82</f>
        <v>1857892.1800000002</v>
      </c>
      <c r="C59" s="63">
        <v>3372439.25</v>
      </c>
      <c r="D59" s="63">
        <v>3372439.25</v>
      </c>
      <c r="E59" s="63">
        <f t="shared" ref="E59" si="39">E60+E65+E72+E82</f>
        <v>2648525.85</v>
      </c>
      <c r="F59" s="106">
        <f t="shared" si="35"/>
        <v>142.55541190770285</v>
      </c>
      <c r="G59" s="106">
        <f t="shared" si="2"/>
        <v>78.534427269520123</v>
      </c>
    </row>
    <row r="60" spans="1:7" x14ac:dyDescent="0.2">
      <c r="A60" s="140" t="s">
        <v>104</v>
      </c>
      <c r="B60" s="107">
        <f t="shared" ref="B60:E60" si="40">SUM(B61:B64)</f>
        <v>263927.69</v>
      </c>
      <c r="C60" s="107"/>
      <c r="D60" s="107"/>
      <c r="E60" s="107">
        <f t="shared" si="40"/>
        <v>367058.81000000006</v>
      </c>
      <c r="F60" s="106">
        <f t="shared" si="35"/>
        <v>139.07552102623262</v>
      </c>
      <c r="G60" s="106" t="e">
        <f t="shared" si="2"/>
        <v>#DIV/0!</v>
      </c>
    </row>
    <row r="61" spans="1:7" x14ac:dyDescent="0.2">
      <c r="A61" s="141" t="s">
        <v>105</v>
      </c>
      <c r="B61" s="107">
        <v>17563.2</v>
      </c>
      <c r="C61" s="107"/>
      <c r="D61" s="107"/>
      <c r="E61" s="107">
        <v>35363.51</v>
      </c>
      <c r="F61" s="106">
        <f t="shared" si="35"/>
        <v>201.35003871731803</v>
      </c>
      <c r="G61" s="106" t="e">
        <f t="shared" si="2"/>
        <v>#DIV/0!</v>
      </c>
    </row>
    <row r="62" spans="1:7" x14ac:dyDescent="0.2">
      <c r="A62" s="141" t="s">
        <v>106</v>
      </c>
      <c r="B62" s="107">
        <v>192307.05</v>
      </c>
      <c r="C62" s="107"/>
      <c r="D62" s="107"/>
      <c r="E62" s="107">
        <v>269580.45</v>
      </c>
      <c r="F62" s="106">
        <f t="shared" si="35"/>
        <v>140.18230220888938</v>
      </c>
      <c r="G62" s="106" t="e">
        <f t="shared" si="2"/>
        <v>#DIV/0!</v>
      </c>
    </row>
    <row r="63" spans="1:7" x14ac:dyDescent="0.2">
      <c r="A63" s="141" t="s">
        <v>107</v>
      </c>
      <c r="B63" s="107">
        <v>49841.19</v>
      </c>
      <c r="C63" s="107"/>
      <c r="D63" s="107"/>
      <c r="E63" s="107">
        <v>51545.65</v>
      </c>
      <c r="F63" s="106">
        <f t="shared" si="35"/>
        <v>103.4197819113067</v>
      </c>
      <c r="G63" s="106" t="e">
        <f t="shared" si="2"/>
        <v>#DIV/0!</v>
      </c>
    </row>
    <row r="64" spans="1:7" x14ac:dyDescent="0.2">
      <c r="A64" s="141" t="s">
        <v>108</v>
      </c>
      <c r="B64" s="107">
        <v>4216.25</v>
      </c>
      <c r="C64" s="107"/>
      <c r="D64" s="107"/>
      <c r="E64" s="107">
        <v>10569.2</v>
      </c>
      <c r="F64" s="106">
        <f t="shared" si="35"/>
        <v>250.67773495404685</v>
      </c>
      <c r="G64" s="106" t="e">
        <f t="shared" si="2"/>
        <v>#DIV/0!</v>
      </c>
    </row>
    <row r="65" spans="1:7" x14ac:dyDescent="0.2">
      <c r="A65" s="140" t="s">
        <v>109</v>
      </c>
      <c r="B65" s="107">
        <f t="shared" ref="B65:E65" si="41">SUM(B66:B71)</f>
        <v>755019.38000000012</v>
      </c>
      <c r="C65" s="107"/>
      <c r="D65" s="107"/>
      <c r="E65" s="173">
        <f t="shared" si="41"/>
        <v>1150454.2999999998</v>
      </c>
      <c r="F65" s="106">
        <f t="shared" si="35"/>
        <v>152.37414170746183</v>
      </c>
      <c r="G65" s="106" t="e">
        <f t="shared" si="2"/>
        <v>#DIV/0!</v>
      </c>
    </row>
    <row r="66" spans="1:7" x14ac:dyDescent="0.2">
      <c r="A66" s="141" t="s">
        <v>110</v>
      </c>
      <c r="B66" s="107">
        <v>53505.13</v>
      </c>
      <c r="C66" s="107"/>
      <c r="D66" s="107"/>
      <c r="E66" s="107">
        <v>78231.11</v>
      </c>
      <c r="F66" s="106">
        <f t="shared" si="35"/>
        <v>146.21235384345391</v>
      </c>
      <c r="G66" s="106" t="e">
        <f t="shared" si="2"/>
        <v>#DIV/0!</v>
      </c>
    </row>
    <row r="67" spans="1:7" x14ac:dyDescent="0.2">
      <c r="A67" s="141" t="s">
        <v>111</v>
      </c>
      <c r="B67" s="107">
        <v>169992.15</v>
      </c>
      <c r="C67" s="107"/>
      <c r="D67" s="107"/>
      <c r="E67" s="107">
        <v>197153.82</v>
      </c>
      <c r="F67" s="106">
        <f t="shared" si="35"/>
        <v>115.97819075763205</v>
      </c>
      <c r="G67" s="106" t="e">
        <f t="shared" si="2"/>
        <v>#DIV/0!</v>
      </c>
    </row>
    <row r="68" spans="1:7" x14ac:dyDescent="0.2">
      <c r="A68" s="141" t="s">
        <v>112</v>
      </c>
      <c r="B68" s="107">
        <v>388739.76</v>
      </c>
      <c r="C68" s="107"/>
      <c r="D68" s="107"/>
      <c r="E68" s="107">
        <v>614433.69999999995</v>
      </c>
      <c r="F68" s="106">
        <f t="shared" si="35"/>
        <v>158.05784826332143</v>
      </c>
      <c r="G68" s="106" t="e">
        <f t="shared" si="2"/>
        <v>#DIV/0!</v>
      </c>
    </row>
    <row r="69" spans="1:7" x14ac:dyDescent="0.2">
      <c r="A69" s="141" t="s">
        <v>113</v>
      </c>
      <c r="B69" s="107">
        <v>29739.49</v>
      </c>
      <c r="C69" s="107"/>
      <c r="D69" s="107"/>
      <c r="E69" s="107">
        <v>64885.69</v>
      </c>
      <c r="F69" s="106">
        <f t="shared" si="35"/>
        <v>218.1802377915694</v>
      </c>
      <c r="G69" s="106" t="e">
        <f t="shared" si="2"/>
        <v>#DIV/0!</v>
      </c>
    </row>
    <row r="70" spans="1:7" x14ac:dyDescent="0.2">
      <c r="A70" s="141" t="s">
        <v>114</v>
      </c>
      <c r="B70" s="107">
        <v>43044.17</v>
      </c>
      <c r="C70" s="107"/>
      <c r="D70" s="107"/>
      <c r="E70" s="107">
        <v>74210.17</v>
      </c>
      <c r="F70" s="106">
        <f t="shared" si="35"/>
        <v>172.40469499121485</v>
      </c>
      <c r="G70" s="106" t="e">
        <f t="shared" si="2"/>
        <v>#DIV/0!</v>
      </c>
    </row>
    <row r="71" spans="1:7" x14ac:dyDescent="0.2">
      <c r="A71" s="141" t="s">
        <v>115</v>
      </c>
      <c r="B71" s="107">
        <v>69998.679999999993</v>
      </c>
      <c r="C71" s="107"/>
      <c r="D71" s="107"/>
      <c r="E71" s="107">
        <v>121539.81</v>
      </c>
      <c r="F71" s="106">
        <f t="shared" si="35"/>
        <v>173.63157419539911</v>
      </c>
      <c r="G71" s="106" t="e">
        <f t="shared" si="2"/>
        <v>#DIV/0!</v>
      </c>
    </row>
    <row r="72" spans="1:7" x14ac:dyDescent="0.2">
      <c r="A72" s="140" t="s">
        <v>116</v>
      </c>
      <c r="B72" s="107">
        <f t="shared" ref="B72:E72" si="42">SUM(B73:B81)</f>
        <v>717127.88</v>
      </c>
      <c r="C72" s="107"/>
      <c r="D72" s="107"/>
      <c r="E72" s="107">
        <f t="shared" si="42"/>
        <v>964329.76</v>
      </c>
      <c r="F72" s="106">
        <f t="shared" si="35"/>
        <v>134.47110158372311</v>
      </c>
      <c r="G72" s="106" t="e">
        <f t="shared" si="2"/>
        <v>#DIV/0!</v>
      </c>
    </row>
    <row r="73" spans="1:7" x14ac:dyDescent="0.2">
      <c r="A73" s="141" t="s">
        <v>117</v>
      </c>
      <c r="B73" s="107">
        <v>121728.44</v>
      </c>
      <c r="C73" s="107"/>
      <c r="D73" s="107"/>
      <c r="E73" s="107">
        <v>129222.92</v>
      </c>
      <c r="F73" s="106">
        <f t="shared" si="35"/>
        <v>106.15672064802604</v>
      </c>
      <c r="G73" s="106" t="e">
        <f t="shared" ref="G73:G119" si="43">E73/D73*100</f>
        <v>#DIV/0!</v>
      </c>
    </row>
    <row r="74" spans="1:7" x14ac:dyDescent="0.2">
      <c r="A74" s="141" t="s">
        <v>118</v>
      </c>
      <c r="B74" s="107">
        <v>157112.12</v>
      </c>
      <c r="C74" s="107"/>
      <c r="D74" s="107"/>
      <c r="E74" s="107">
        <v>225602.18</v>
      </c>
      <c r="F74" s="106">
        <f t="shared" si="35"/>
        <v>143.59311044876742</v>
      </c>
      <c r="G74" s="106" t="e">
        <f t="shared" si="43"/>
        <v>#DIV/0!</v>
      </c>
    </row>
    <row r="75" spans="1:7" x14ac:dyDescent="0.2">
      <c r="A75" s="141" t="s">
        <v>119</v>
      </c>
      <c r="B75" s="107">
        <v>10214.120000000001</v>
      </c>
      <c r="C75" s="107"/>
      <c r="D75" s="107"/>
      <c r="E75" s="107">
        <v>10227.879999999999</v>
      </c>
      <c r="F75" s="106">
        <f t="shared" si="35"/>
        <v>100.13471547230695</v>
      </c>
      <c r="G75" s="106" t="e">
        <f t="shared" si="43"/>
        <v>#DIV/0!</v>
      </c>
    </row>
    <row r="76" spans="1:7" x14ac:dyDescent="0.2">
      <c r="A76" s="141" t="s">
        <v>120</v>
      </c>
      <c r="B76" s="107">
        <v>36289.19</v>
      </c>
      <c r="C76" s="107"/>
      <c r="D76" s="107"/>
      <c r="E76" s="107">
        <v>54224.09</v>
      </c>
      <c r="F76" s="106">
        <f t="shared" si="35"/>
        <v>149.42215574390056</v>
      </c>
      <c r="G76" s="106" t="e">
        <f t="shared" si="43"/>
        <v>#DIV/0!</v>
      </c>
    </row>
    <row r="77" spans="1:7" x14ac:dyDescent="0.2">
      <c r="A77" s="141" t="s">
        <v>121</v>
      </c>
      <c r="B77" s="107">
        <v>33964.550000000003</v>
      </c>
      <c r="C77" s="107"/>
      <c r="D77" s="107"/>
      <c r="E77" s="107">
        <v>67144.320000000007</v>
      </c>
      <c r="F77" s="106">
        <f t="shared" si="35"/>
        <v>197.68941440413607</v>
      </c>
      <c r="G77" s="106" t="e">
        <f t="shared" si="43"/>
        <v>#DIV/0!</v>
      </c>
    </row>
    <row r="78" spans="1:7" x14ac:dyDescent="0.2">
      <c r="A78" s="141" t="s">
        <v>122</v>
      </c>
      <c r="B78" s="107">
        <v>2282.5100000000002</v>
      </c>
      <c r="C78" s="107"/>
      <c r="D78" s="107"/>
      <c r="E78" s="107">
        <v>6650.75</v>
      </c>
      <c r="F78" s="106">
        <f t="shared" si="35"/>
        <v>291.37878914002562</v>
      </c>
      <c r="G78" s="106" t="e">
        <f t="shared" si="43"/>
        <v>#DIV/0!</v>
      </c>
    </row>
    <row r="79" spans="1:7" x14ac:dyDescent="0.2">
      <c r="A79" s="141" t="s">
        <v>123</v>
      </c>
      <c r="B79" s="107">
        <v>223957.8</v>
      </c>
      <c r="C79" s="107"/>
      <c r="D79" s="107"/>
      <c r="E79" s="107">
        <v>264865.11</v>
      </c>
      <c r="F79" s="106">
        <f t="shared" si="35"/>
        <v>118.26563307908901</v>
      </c>
      <c r="G79" s="106" t="e">
        <f t="shared" si="43"/>
        <v>#DIV/0!</v>
      </c>
    </row>
    <row r="80" spans="1:7" x14ac:dyDescent="0.2">
      <c r="A80" s="141" t="s">
        <v>124</v>
      </c>
      <c r="B80" s="107">
        <v>45178.05</v>
      </c>
      <c r="C80" s="107"/>
      <c r="D80" s="107"/>
      <c r="E80" s="107">
        <v>71147.39</v>
      </c>
      <c r="F80" s="106">
        <f t="shared" si="35"/>
        <v>157.48220651400402</v>
      </c>
      <c r="G80" s="106" t="e">
        <f t="shared" si="43"/>
        <v>#DIV/0!</v>
      </c>
    </row>
    <row r="81" spans="1:7" x14ac:dyDescent="0.2">
      <c r="A81" s="141" t="s">
        <v>125</v>
      </c>
      <c r="B81" s="107">
        <v>86401.1</v>
      </c>
      <c r="C81" s="107"/>
      <c r="D81" s="107"/>
      <c r="E81" s="107">
        <v>135245.12</v>
      </c>
      <c r="F81" s="106">
        <f t="shared" si="35"/>
        <v>156.53171082312608</v>
      </c>
      <c r="G81" s="106" t="e">
        <f t="shared" si="43"/>
        <v>#DIV/0!</v>
      </c>
    </row>
    <row r="82" spans="1:7" x14ac:dyDescent="0.2">
      <c r="A82" s="140" t="s">
        <v>126</v>
      </c>
      <c r="B82" s="107">
        <f t="shared" ref="B82:E82" si="44">SUM(B83:B89)</f>
        <v>121817.23</v>
      </c>
      <c r="C82" s="107"/>
      <c r="D82" s="107"/>
      <c r="E82" s="107">
        <f t="shared" si="44"/>
        <v>166682.98000000001</v>
      </c>
      <c r="F82" s="106">
        <f t="shared" si="35"/>
        <v>136.83038105529079</v>
      </c>
      <c r="G82" s="106" t="e">
        <f t="shared" si="43"/>
        <v>#DIV/0!</v>
      </c>
    </row>
    <row r="83" spans="1:7" ht="20.399999999999999" x14ac:dyDescent="0.2">
      <c r="A83" s="141" t="s">
        <v>127</v>
      </c>
      <c r="B83" s="107">
        <v>9914.2099999999991</v>
      </c>
      <c r="C83" s="107"/>
      <c r="D83" s="107"/>
      <c r="E83" s="107">
        <v>12214.85</v>
      </c>
      <c r="F83" s="106">
        <f t="shared" si="35"/>
        <v>123.20547981130116</v>
      </c>
      <c r="G83" s="106" t="e">
        <f t="shared" si="43"/>
        <v>#DIV/0!</v>
      </c>
    </row>
    <row r="84" spans="1:7" x14ac:dyDescent="0.2">
      <c r="A84" s="141" t="s">
        <v>128</v>
      </c>
      <c r="B84" s="107">
        <v>26223.01</v>
      </c>
      <c r="C84" s="107"/>
      <c r="D84" s="107"/>
      <c r="E84" s="107">
        <v>59089.99</v>
      </c>
      <c r="F84" s="106">
        <f t="shared" si="35"/>
        <v>225.33641256285986</v>
      </c>
      <c r="G84" s="106" t="e">
        <f t="shared" si="43"/>
        <v>#DIV/0!</v>
      </c>
    </row>
    <row r="85" spans="1:7" x14ac:dyDescent="0.2">
      <c r="A85" s="141" t="s">
        <v>129</v>
      </c>
      <c r="B85" s="107">
        <v>2308.21</v>
      </c>
      <c r="C85" s="107"/>
      <c r="D85" s="107"/>
      <c r="E85" s="107">
        <v>2152.4699999999998</v>
      </c>
      <c r="F85" s="106">
        <f t="shared" si="35"/>
        <v>93.25278029295427</v>
      </c>
      <c r="G85" s="106" t="e">
        <f t="shared" si="43"/>
        <v>#DIV/0!</v>
      </c>
    </row>
    <row r="86" spans="1:7" x14ac:dyDescent="0.2">
      <c r="A86" s="141" t="s">
        <v>130</v>
      </c>
      <c r="B86" s="107">
        <v>7047.76</v>
      </c>
      <c r="C86" s="107"/>
      <c r="D86" s="107"/>
      <c r="E86" s="107">
        <v>11659.79</v>
      </c>
      <c r="F86" s="106">
        <f t="shared" si="35"/>
        <v>165.43965742306776</v>
      </c>
      <c r="G86" s="106" t="e">
        <f t="shared" si="43"/>
        <v>#DIV/0!</v>
      </c>
    </row>
    <row r="87" spans="1:7" x14ac:dyDescent="0.2">
      <c r="A87" s="141" t="s">
        <v>131</v>
      </c>
      <c r="B87" s="107">
        <v>18600.21</v>
      </c>
      <c r="C87" s="107"/>
      <c r="D87" s="107"/>
      <c r="E87" s="107">
        <v>25522.41</v>
      </c>
      <c r="F87" s="106">
        <f t="shared" si="35"/>
        <v>137.21570885490002</v>
      </c>
      <c r="G87" s="106" t="e">
        <f t="shared" si="43"/>
        <v>#DIV/0!</v>
      </c>
    </row>
    <row r="88" spans="1:7" x14ac:dyDescent="0.2">
      <c r="A88" s="141" t="s">
        <v>132</v>
      </c>
      <c r="B88" s="107">
        <v>56763.27</v>
      </c>
      <c r="C88" s="107"/>
      <c r="D88" s="107"/>
      <c r="E88" s="107">
        <v>55452.1</v>
      </c>
      <c r="F88" s="106">
        <f t="shared" si="35"/>
        <v>97.690108409892531</v>
      </c>
      <c r="G88" s="106" t="e">
        <f t="shared" si="43"/>
        <v>#DIV/0!</v>
      </c>
    </row>
    <row r="89" spans="1:7" x14ac:dyDescent="0.2">
      <c r="A89" s="141" t="s">
        <v>133</v>
      </c>
      <c r="B89" s="110">
        <v>960.56</v>
      </c>
      <c r="C89" s="107"/>
      <c r="D89" s="107"/>
      <c r="E89" s="110">
        <v>591.37</v>
      </c>
      <c r="F89" s="106">
        <f t="shared" si="35"/>
        <v>61.565128674939615</v>
      </c>
      <c r="G89" s="106" t="e">
        <f t="shared" si="43"/>
        <v>#DIV/0!</v>
      </c>
    </row>
    <row r="90" spans="1:7" x14ac:dyDescent="0.2">
      <c r="A90" s="139" t="s">
        <v>176</v>
      </c>
      <c r="B90" s="63">
        <f>B91+B93</f>
        <v>37528.65</v>
      </c>
      <c r="C90" s="63">
        <v>94235</v>
      </c>
      <c r="D90" s="63">
        <v>94235</v>
      </c>
      <c r="E90" s="63">
        <f t="shared" ref="E90" si="45">E91+E93</f>
        <v>74244.899999999994</v>
      </c>
      <c r="F90" s="106">
        <f t="shared" si="35"/>
        <v>197.83525386604632</v>
      </c>
      <c r="G90" s="106">
        <f t="shared" si="43"/>
        <v>78.786968748341906</v>
      </c>
    </row>
    <row r="91" spans="1:7" x14ac:dyDescent="0.2">
      <c r="A91" s="140" t="s">
        <v>196</v>
      </c>
      <c r="B91" s="107">
        <f>SUM(B92)</f>
        <v>1667.73</v>
      </c>
      <c r="C91" s="107"/>
      <c r="D91" s="107"/>
      <c r="E91" s="107">
        <f t="shared" ref="E91" si="46">SUM(E92)</f>
        <v>23786.57</v>
      </c>
      <c r="F91" s="106">
        <f t="shared" si="35"/>
        <v>1426.2842306608384</v>
      </c>
      <c r="G91" s="106" t="e">
        <f t="shared" si="43"/>
        <v>#DIV/0!</v>
      </c>
    </row>
    <row r="92" spans="1:7" ht="20.399999999999999" x14ac:dyDescent="0.2">
      <c r="A92" s="141" t="s">
        <v>197</v>
      </c>
      <c r="B92" s="107">
        <v>1667.73</v>
      </c>
      <c r="C92" s="107"/>
      <c r="D92" s="107"/>
      <c r="E92" s="107">
        <v>23786.57</v>
      </c>
      <c r="F92" s="106">
        <f t="shared" si="35"/>
        <v>1426.2842306608384</v>
      </c>
      <c r="G92" s="106" t="e">
        <f t="shared" si="43"/>
        <v>#DIV/0!</v>
      </c>
    </row>
    <row r="93" spans="1:7" x14ac:dyDescent="0.2">
      <c r="A93" s="140" t="s">
        <v>134</v>
      </c>
      <c r="B93" s="107">
        <f>SUM(B94:B96)</f>
        <v>35860.92</v>
      </c>
      <c r="C93" s="107"/>
      <c r="D93" s="107"/>
      <c r="E93" s="107">
        <f t="shared" ref="E93" si="47">SUM(E94:E96)</f>
        <v>50458.329999999994</v>
      </c>
      <c r="F93" s="106">
        <f t="shared" si="35"/>
        <v>140.70562049161035</v>
      </c>
      <c r="G93" s="106" t="e">
        <f t="shared" si="43"/>
        <v>#DIV/0!</v>
      </c>
    </row>
    <row r="94" spans="1:7" x14ac:dyDescent="0.2">
      <c r="A94" s="141" t="s">
        <v>135</v>
      </c>
      <c r="B94" s="107">
        <v>3782.2</v>
      </c>
      <c r="C94" s="107"/>
      <c r="D94" s="107"/>
      <c r="E94" s="107">
        <v>3336.17</v>
      </c>
      <c r="F94" s="106">
        <f t="shared" si="35"/>
        <v>88.207128126487234</v>
      </c>
      <c r="G94" s="106" t="e">
        <f t="shared" si="43"/>
        <v>#DIV/0!</v>
      </c>
    </row>
    <row r="95" spans="1:7" ht="20.399999999999999" x14ac:dyDescent="0.2">
      <c r="A95" s="141" t="s">
        <v>136</v>
      </c>
      <c r="B95" s="108"/>
      <c r="C95" s="107"/>
      <c r="D95" s="107"/>
      <c r="E95" s="107">
        <v>9.85</v>
      </c>
      <c r="F95" s="106"/>
      <c r="G95" s="106" t="e">
        <f t="shared" si="43"/>
        <v>#DIV/0!</v>
      </c>
    </row>
    <row r="96" spans="1:7" x14ac:dyDescent="0.2">
      <c r="A96" s="141" t="s">
        <v>137</v>
      </c>
      <c r="B96" s="107">
        <v>32078.720000000001</v>
      </c>
      <c r="C96" s="107"/>
      <c r="D96" s="107"/>
      <c r="E96" s="107">
        <v>47112.31</v>
      </c>
      <c r="F96" s="106">
        <f t="shared" si="35"/>
        <v>146.86468163318236</v>
      </c>
      <c r="G96" s="106" t="e">
        <f t="shared" si="43"/>
        <v>#DIV/0!</v>
      </c>
    </row>
    <row r="97" spans="1:9" x14ac:dyDescent="0.2">
      <c r="A97" s="139" t="s">
        <v>267</v>
      </c>
      <c r="B97" s="63">
        <f>B98</f>
        <v>0</v>
      </c>
      <c r="C97" s="63">
        <v>150000</v>
      </c>
      <c r="D97" s="63">
        <v>150000</v>
      </c>
      <c r="E97" s="63">
        <f t="shared" ref="E97" si="48">E98</f>
        <v>148280.04999999999</v>
      </c>
      <c r="F97" s="106"/>
      <c r="G97" s="106"/>
    </row>
    <row r="98" spans="1:9" x14ac:dyDescent="0.2">
      <c r="A98" s="140" t="s">
        <v>268</v>
      </c>
      <c r="B98" s="107">
        <f>SUM(B99)</f>
        <v>0</v>
      </c>
      <c r="C98" s="107"/>
      <c r="D98" s="107"/>
      <c r="E98" s="107">
        <f t="shared" ref="E98" si="49">SUM(E99)</f>
        <v>148280.04999999999</v>
      </c>
      <c r="F98" s="106"/>
      <c r="G98" s="106"/>
    </row>
    <row r="99" spans="1:9" x14ac:dyDescent="0.2">
      <c r="A99" s="141" t="s">
        <v>269</v>
      </c>
      <c r="B99" s="107"/>
      <c r="C99" s="107"/>
      <c r="D99" s="107"/>
      <c r="E99" s="107">
        <v>148280.04999999999</v>
      </c>
      <c r="F99" s="106"/>
      <c r="G99" s="106"/>
    </row>
    <row r="100" spans="1:9" ht="13.2" x14ac:dyDescent="0.25">
      <c r="A100" s="119" t="s">
        <v>198</v>
      </c>
      <c r="B100" s="9">
        <f>B101+B104</f>
        <v>1675276.42</v>
      </c>
      <c r="C100" s="9">
        <f t="shared" ref="C100:E100" si="50">C101+C104</f>
        <v>1554200</v>
      </c>
      <c r="D100" s="9">
        <f t="shared" ref="D100" si="51">D101+D104</f>
        <v>1554200</v>
      </c>
      <c r="E100" s="9">
        <f t="shared" si="50"/>
        <v>291178.11</v>
      </c>
      <c r="F100" s="106">
        <f t="shared" si="35"/>
        <v>17.380899445835929</v>
      </c>
      <c r="G100" s="106">
        <f t="shared" si="43"/>
        <v>18.73491892935272</v>
      </c>
      <c r="I100" s="135"/>
    </row>
    <row r="101" spans="1:9" x14ac:dyDescent="0.2">
      <c r="A101" s="139" t="s">
        <v>258</v>
      </c>
      <c r="B101" s="63">
        <f>B102</f>
        <v>0</v>
      </c>
      <c r="C101" s="63">
        <v>3000</v>
      </c>
      <c r="D101" s="63">
        <v>3000</v>
      </c>
      <c r="E101" s="63">
        <f t="shared" ref="E101" si="52">E102</f>
        <v>1670.63</v>
      </c>
      <c r="F101" s="106" t="e">
        <f t="shared" si="35"/>
        <v>#DIV/0!</v>
      </c>
      <c r="G101" s="106">
        <f t="shared" si="43"/>
        <v>55.687666666666672</v>
      </c>
    </row>
    <row r="102" spans="1:9" x14ac:dyDescent="0.2">
      <c r="A102" s="140" t="s">
        <v>259</v>
      </c>
      <c r="B102" s="107">
        <f>SUM(B103)</f>
        <v>0</v>
      </c>
      <c r="C102" s="107"/>
      <c r="D102" s="107"/>
      <c r="E102" s="107">
        <f t="shared" ref="E102" si="53">SUM(E103)</f>
        <v>1670.63</v>
      </c>
      <c r="F102" s="106" t="e">
        <f t="shared" si="35"/>
        <v>#DIV/0!</v>
      </c>
      <c r="G102" s="106" t="e">
        <f t="shared" si="43"/>
        <v>#DIV/0!</v>
      </c>
    </row>
    <row r="103" spans="1:9" x14ac:dyDescent="0.2">
      <c r="A103" s="141" t="s">
        <v>260</v>
      </c>
      <c r="B103" s="107"/>
      <c r="C103" s="107"/>
      <c r="D103" s="107"/>
      <c r="E103" s="107">
        <v>1670.63</v>
      </c>
      <c r="F103" s="106" t="e">
        <f t="shared" si="35"/>
        <v>#DIV/0!</v>
      </c>
      <c r="G103" s="106" t="e">
        <f t="shared" si="43"/>
        <v>#DIV/0!</v>
      </c>
    </row>
    <row r="104" spans="1:9" x14ac:dyDescent="0.2">
      <c r="A104" s="139" t="s">
        <v>177</v>
      </c>
      <c r="B104" s="63">
        <f>B105+B112+B114</f>
        <v>1675276.42</v>
      </c>
      <c r="C104" s="63">
        <v>1551200</v>
      </c>
      <c r="D104" s="63">
        <v>1551200</v>
      </c>
      <c r="E104" s="63">
        <f t="shared" ref="E104" si="54">E105+E112+E114</f>
        <v>289507.48</v>
      </c>
      <c r="F104" s="106">
        <f t="shared" si="35"/>
        <v>17.281176798274281</v>
      </c>
      <c r="G104" s="106">
        <f t="shared" si="43"/>
        <v>18.663452810727176</v>
      </c>
    </row>
    <row r="105" spans="1:9" x14ac:dyDescent="0.2">
      <c r="A105" s="140" t="s">
        <v>138</v>
      </c>
      <c r="B105" s="107">
        <f t="shared" ref="B105" si="55">SUM(B106:B111)</f>
        <v>310426.42000000004</v>
      </c>
      <c r="C105" s="107"/>
      <c r="D105" s="107"/>
      <c r="E105" s="107">
        <f t="shared" ref="E105" si="56">SUM(E106:E111)</f>
        <v>172320.1</v>
      </c>
      <c r="F105" s="106">
        <f t="shared" si="35"/>
        <v>55.510771280356863</v>
      </c>
      <c r="G105" s="106" t="e">
        <f t="shared" si="43"/>
        <v>#DIV/0!</v>
      </c>
    </row>
    <row r="106" spans="1:9" x14ac:dyDescent="0.2">
      <c r="A106" s="141" t="s">
        <v>139</v>
      </c>
      <c r="B106" s="107">
        <v>22872.42</v>
      </c>
      <c r="C106" s="107"/>
      <c r="D106" s="107"/>
      <c r="E106" s="107">
        <v>39105.449999999997</v>
      </c>
      <c r="F106" s="106">
        <f t="shared" si="35"/>
        <v>170.97207029251825</v>
      </c>
      <c r="G106" s="106" t="e">
        <f t="shared" si="43"/>
        <v>#DIV/0!</v>
      </c>
    </row>
    <row r="107" spans="1:9" x14ac:dyDescent="0.2">
      <c r="A107" s="141" t="s">
        <v>140</v>
      </c>
      <c r="B107" s="107">
        <v>9751.1</v>
      </c>
      <c r="C107" s="107"/>
      <c r="D107" s="107"/>
      <c r="E107" s="107">
        <v>19280.830000000002</v>
      </c>
      <c r="F107" s="106">
        <f t="shared" si="35"/>
        <v>197.72979458727735</v>
      </c>
      <c r="G107" s="106" t="e">
        <f t="shared" si="43"/>
        <v>#DIV/0!</v>
      </c>
    </row>
    <row r="108" spans="1:9" x14ac:dyDescent="0.2">
      <c r="A108" s="141" t="s">
        <v>141</v>
      </c>
      <c r="B108" s="107">
        <v>4768</v>
      </c>
      <c r="C108" s="107"/>
      <c r="D108" s="107"/>
      <c r="E108" s="107">
        <v>10547.45</v>
      </c>
      <c r="F108" s="106">
        <f t="shared" si="35"/>
        <v>221.21329697986579</v>
      </c>
      <c r="G108" s="106" t="e">
        <f t="shared" si="43"/>
        <v>#DIV/0!</v>
      </c>
    </row>
    <row r="109" spans="1:9" x14ac:dyDescent="0.2">
      <c r="A109" s="141" t="s">
        <v>142</v>
      </c>
      <c r="B109" s="107">
        <v>268352.08</v>
      </c>
      <c r="C109" s="107"/>
      <c r="D109" s="107"/>
      <c r="E109" s="107">
        <v>102002.08</v>
      </c>
      <c r="F109" s="106">
        <f t="shared" si="35"/>
        <v>38.010541971577041</v>
      </c>
      <c r="G109" s="106" t="e">
        <f t="shared" si="43"/>
        <v>#DIV/0!</v>
      </c>
    </row>
    <row r="110" spans="1:9" x14ac:dyDescent="0.2">
      <c r="A110" s="141" t="s">
        <v>199</v>
      </c>
      <c r="B110" s="110">
        <v>410.64</v>
      </c>
      <c r="C110" s="107"/>
      <c r="D110" s="107"/>
      <c r="E110" s="110"/>
      <c r="F110" s="106">
        <f t="shared" si="35"/>
        <v>0</v>
      </c>
      <c r="G110" s="106" t="e">
        <f t="shared" si="43"/>
        <v>#DIV/0!</v>
      </c>
    </row>
    <row r="111" spans="1:9" x14ac:dyDescent="0.2">
      <c r="A111" s="141" t="s">
        <v>144</v>
      </c>
      <c r="B111" s="107">
        <v>4272.18</v>
      </c>
      <c r="C111" s="107"/>
      <c r="D111" s="107"/>
      <c r="E111" s="107">
        <v>1384.29</v>
      </c>
      <c r="F111" s="106">
        <f t="shared" si="35"/>
        <v>32.402426864036627</v>
      </c>
      <c r="G111" s="106" t="e">
        <f t="shared" si="43"/>
        <v>#DIV/0!</v>
      </c>
    </row>
    <row r="112" spans="1:9" x14ac:dyDescent="0.2">
      <c r="A112" s="140" t="s">
        <v>145</v>
      </c>
      <c r="B112" s="107">
        <f t="shared" ref="B112:E114" si="57">SUM(B113)</f>
        <v>1364850</v>
      </c>
      <c r="C112" s="107"/>
      <c r="D112" s="107"/>
      <c r="E112" s="107">
        <f t="shared" si="57"/>
        <v>117187.38</v>
      </c>
      <c r="F112" s="106">
        <f t="shared" si="35"/>
        <v>8.586099571381471</v>
      </c>
      <c r="G112" s="106" t="e">
        <f t="shared" si="43"/>
        <v>#DIV/0!</v>
      </c>
    </row>
    <row r="113" spans="1:7" x14ac:dyDescent="0.2">
      <c r="A113" s="141" t="s">
        <v>146</v>
      </c>
      <c r="B113" s="107">
        <v>1364850</v>
      </c>
      <c r="C113" s="107"/>
      <c r="D113" s="107"/>
      <c r="E113" s="107">
        <v>117187.38</v>
      </c>
      <c r="F113" s="106">
        <f t="shared" si="35"/>
        <v>8.586099571381471</v>
      </c>
      <c r="G113" s="106" t="e">
        <f t="shared" si="43"/>
        <v>#DIV/0!</v>
      </c>
    </row>
    <row r="114" spans="1:7" x14ac:dyDescent="0.2">
      <c r="A114" s="140" t="s">
        <v>261</v>
      </c>
      <c r="B114" s="107">
        <f t="shared" si="57"/>
        <v>0</v>
      </c>
      <c r="C114" s="107"/>
      <c r="D114" s="107"/>
      <c r="E114" s="107">
        <f t="shared" si="57"/>
        <v>0</v>
      </c>
      <c r="F114" s="106" t="e">
        <f t="shared" ref="F114:F119" si="58">E114/B114*100</f>
        <v>#DIV/0!</v>
      </c>
      <c r="G114" s="106" t="e">
        <f t="shared" si="43"/>
        <v>#DIV/0!</v>
      </c>
    </row>
    <row r="115" spans="1:7" x14ac:dyDescent="0.2">
      <c r="A115" s="141" t="s">
        <v>262</v>
      </c>
      <c r="B115" s="107"/>
      <c r="C115" s="107"/>
      <c r="D115" s="107"/>
      <c r="E115" s="107"/>
      <c r="F115" s="106" t="e">
        <f t="shared" si="58"/>
        <v>#DIV/0!</v>
      </c>
      <c r="G115" s="106" t="e">
        <f t="shared" si="43"/>
        <v>#DIV/0!</v>
      </c>
    </row>
    <row r="116" spans="1:7" ht="13.2" x14ac:dyDescent="0.25">
      <c r="A116" s="119" t="s">
        <v>263</v>
      </c>
      <c r="B116" s="9">
        <f>B117+B120</f>
        <v>0</v>
      </c>
      <c r="C116" s="9">
        <f t="shared" ref="C116:D116" si="59">C117+C120</f>
        <v>131250</v>
      </c>
      <c r="D116" s="9">
        <f t="shared" si="59"/>
        <v>131250</v>
      </c>
      <c r="E116" s="9">
        <f t="shared" ref="E116" si="60">E117+E120</f>
        <v>131250</v>
      </c>
      <c r="F116" s="106" t="e">
        <f t="shared" si="58"/>
        <v>#DIV/0!</v>
      </c>
      <c r="G116" s="106">
        <f t="shared" si="43"/>
        <v>100</v>
      </c>
    </row>
    <row r="117" spans="1:7" x14ac:dyDescent="0.2">
      <c r="A117" s="139" t="s">
        <v>264</v>
      </c>
      <c r="B117" s="63">
        <f>B118</f>
        <v>0</v>
      </c>
      <c r="C117" s="63">
        <v>131250</v>
      </c>
      <c r="D117" s="63">
        <v>131250</v>
      </c>
      <c r="E117" s="63">
        <f t="shared" ref="E117" si="61">E118</f>
        <v>131250</v>
      </c>
      <c r="F117" s="106" t="e">
        <f t="shared" si="58"/>
        <v>#DIV/0!</v>
      </c>
      <c r="G117" s="106">
        <f t="shared" si="43"/>
        <v>100</v>
      </c>
    </row>
    <row r="118" spans="1:7" x14ac:dyDescent="0.2">
      <c r="A118" s="140" t="s">
        <v>265</v>
      </c>
      <c r="B118" s="107">
        <f>SUM(B119)</f>
        <v>0</v>
      </c>
      <c r="C118" s="107"/>
      <c r="D118" s="107"/>
      <c r="E118" s="107">
        <f t="shared" ref="E118" si="62">SUM(E119)</f>
        <v>131250</v>
      </c>
      <c r="F118" s="106" t="e">
        <f t="shared" si="58"/>
        <v>#DIV/0!</v>
      </c>
      <c r="G118" s="106" t="e">
        <f t="shared" si="43"/>
        <v>#DIV/0!</v>
      </c>
    </row>
    <row r="119" spans="1:7" ht="20.399999999999999" x14ac:dyDescent="0.2">
      <c r="A119" s="141" t="s">
        <v>266</v>
      </c>
      <c r="B119" s="107"/>
      <c r="C119" s="107"/>
      <c r="D119" s="107"/>
      <c r="E119" s="107">
        <v>131250</v>
      </c>
      <c r="F119" s="106" t="e">
        <f t="shared" si="58"/>
        <v>#DIV/0!</v>
      </c>
      <c r="G119" s="106" t="e">
        <f t="shared" si="43"/>
        <v>#DIV/0!</v>
      </c>
    </row>
  </sheetData>
  <mergeCells count="2">
    <mergeCell ref="A3:G3"/>
    <mergeCell ref="A4:G4"/>
  </mergeCells>
  <phoneticPr fontId="5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zoomScaleNormal="100" workbookViewId="0">
      <selection activeCell="B34" sqref="B34"/>
    </sheetView>
  </sheetViews>
  <sheetFormatPr defaultColWidth="9.109375" defaultRowHeight="13.8" x14ac:dyDescent="0.3"/>
  <cols>
    <col min="1" max="1" width="47.5546875" style="114" customWidth="1"/>
    <col min="2" max="5" width="14.109375" style="114" bestFit="1" customWidth="1"/>
    <col min="6" max="7" width="9.44140625" style="114" bestFit="1" customWidth="1"/>
    <col min="8" max="9" width="9.109375" style="114"/>
    <col min="10" max="10" width="12.33203125" style="114" bestFit="1" customWidth="1"/>
    <col min="11" max="16384" width="9.109375" style="114"/>
  </cols>
  <sheetData>
    <row r="1" spans="1:11" x14ac:dyDescent="0.3">
      <c r="A1" s="113" t="s">
        <v>14</v>
      </c>
      <c r="B1" s="113"/>
      <c r="C1" s="113"/>
      <c r="D1" s="113"/>
      <c r="E1" s="113"/>
      <c r="F1" s="113"/>
      <c r="G1" s="113"/>
    </row>
    <row r="2" spans="1:11" x14ac:dyDescent="0.3">
      <c r="A2" s="115"/>
      <c r="B2" s="115"/>
      <c r="C2" s="115"/>
      <c r="D2" s="115"/>
      <c r="E2" s="115"/>
      <c r="F2" s="115"/>
      <c r="G2" s="115"/>
    </row>
    <row r="3" spans="1:11" x14ac:dyDescent="0.3">
      <c r="A3" s="197"/>
      <c r="B3" s="197"/>
      <c r="C3" s="197"/>
      <c r="D3" s="197"/>
      <c r="E3" s="197"/>
      <c r="F3" s="197"/>
      <c r="G3" s="197"/>
    </row>
    <row r="4" spans="1:11" x14ac:dyDescent="0.3">
      <c r="A4" s="197" t="s">
        <v>202</v>
      </c>
      <c r="B4" s="197"/>
      <c r="C4" s="197"/>
      <c r="D4" s="197"/>
      <c r="E4" s="197"/>
      <c r="F4" s="197"/>
      <c r="G4" s="197"/>
    </row>
    <row r="6" spans="1:11" ht="36" customHeight="1" x14ac:dyDescent="0.3">
      <c r="A6" s="152" t="s">
        <v>220</v>
      </c>
      <c r="B6" s="150" t="s">
        <v>185</v>
      </c>
      <c r="C6" s="151" t="s">
        <v>283</v>
      </c>
      <c r="D6" s="151" t="s">
        <v>253</v>
      </c>
      <c r="E6" s="150" t="s">
        <v>254</v>
      </c>
      <c r="F6" s="151" t="s">
        <v>194</v>
      </c>
      <c r="G6" s="151" t="s">
        <v>194</v>
      </c>
    </row>
    <row r="7" spans="1:11" ht="9" customHeight="1" x14ac:dyDescent="0.3">
      <c r="A7" s="104">
        <v>1</v>
      </c>
      <c r="B7" s="105">
        <v>2</v>
      </c>
      <c r="C7" s="104">
        <v>3</v>
      </c>
      <c r="D7" s="104">
        <v>4</v>
      </c>
      <c r="E7" s="104">
        <v>5</v>
      </c>
      <c r="F7" s="104" t="s">
        <v>12</v>
      </c>
      <c r="G7" s="104" t="s">
        <v>180</v>
      </c>
    </row>
    <row r="8" spans="1:11" ht="22.5" customHeight="1" x14ac:dyDescent="0.3">
      <c r="A8" s="111" t="s">
        <v>201</v>
      </c>
      <c r="B8" s="99">
        <f>B9+B12+B14+B17+B20+B22</f>
        <v>12030796.669999998</v>
      </c>
      <c r="C8" s="99">
        <f>C9+C12+C14+C17+C20+C22</f>
        <v>22452364.990000002</v>
      </c>
      <c r="D8" s="99">
        <f t="shared" ref="D8:E8" si="0">D9+D12+D14+D17+D20+D22</f>
        <v>22452364.990000002</v>
      </c>
      <c r="E8" s="99">
        <f t="shared" si="0"/>
        <v>19532485.219999995</v>
      </c>
      <c r="F8" s="98">
        <f>E8/B8*100</f>
        <v>162.3540465005631</v>
      </c>
      <c r="G8" s="98">
        <f>E8/D8*100</f>
        <v>86.995224016265169</v>
      </c>
    </row>
    <row r="9" spans="1:11" ht="22.5" customHeight="1" x14ac:dyDescent="0.3">
      <c r="A9" s="57" t="s">
        <v>203</v>
      </c>
      <c r="B9" s="9">
        <f t="shared" ref="B9:E9" si="1">B10+B11</f>
        <v>1818984.54</v>
      </c>
      <c r="C9" s="9">
        <f t="shared" si="1"/>
        <v>3099303.0300000003</v>
      </c>
      <c r="D9" s="9">
        <f t="shared" ref="D9" si="2">D10+D11</f>
        <v>3099303.0300000003</v>
      </c>
      <c r="E9" s="9">
        <f t="shared" si="1"/>
        <v>3092043.61</v>
      </c>
      <c r="F9" s="98">
        <f t="shared" ref="F9:F46" si="3">E9/B9*100</f>
        <v>169.98734964509373</v>
      </c>
      <c r="G9" s="98">
        <f t="shared" ref="G9:G44" si="4">E9/D9*100</f>
        <v>99.765772500148188</v>
      </c>
      <c r="J9" s="117"/>
    </row>
    <row r="10" spans="1:11" ht="15.75" customHeight="1" x14ac:dyDescent="0.3">
      <c r="A10" s="116" t="s">
        <v>204</v>
      </c>
      <c r="B10" s="98">
        <v>104072</v>
      </c>
      <c r="C10" s="98">
        <v>1661204.8</v>
      </c>
      <c r="D10" s="98">
        <v>1661204.8</v>
      </c>
      <c r="E10" s="98">
        <v>1653945.38</v>
      </c>
      <c r="F10" s="98">
        <f t="shared" si="3"/>
        <v>1589.2318587131986</v>
      </c>
      <c r="G10" s="98">
        <f t="shared" si="4"/>
        <v>99.563002707432574</v>
      </c>
    </row>
    <row r="11" spans="1:11" ht="16.5" customHeight="1" x14ac:dyDescent="0.3">
      <c r="A11" s="116" t="s">
        <v>205</v>
      </c>
      <c r="B11" s="98">
        <v>1714912.54</v>
      </c>
      <c r="C11" s="147">
        <v>1438098.23</v>
      </c>
      <c r="D11" s="147">
        <v>1438098.23</v>
      </c>
      <c r="E11" s="98">
        <v>1438098.23</v>
      </c>
      <c r="F11" s="98">
        <f t="shared" si="3"/>
        <v>83.858400732202938</v>
      </c>
      <c r="G11" s="98">
        <f t="shared" si="4"/>
        <v>100</v>
      </c>
    </row>
    <row r="12" spans="1:11" ht="22.5" customHeight="1" x14ac:dyDescent="0.3">
      <c r="A12" s="57" t="s">
        <v>206</v>
      </c>
      <c r="B12" s="9">
        <f t="shared" ref="B12:E12" si="5">B13</f>
        <v>221050.14</v>
      </c>
      <c r="C12" s="9">
        <f t="shared" si="5"/>
        <v>579820</v>
      </c>
      <c r="D12" s="9">
        <f t="shared" si="5"/>
        <v>579820</v>
      </c>
      <c r="E12" s="9">
        <f t="shared" si="5"/>
        <v>332286.71000000002</v>
      </c>
      <c r="F12" s="98">
        <f t="shared" si="3"/>
        <v>150.32187267558393</v>
      </c>
      <c r="G12" s="98">
        <f t="shared" si="4"/>
        <v>57.308597495774549</v>
      </c>
    </row>
    <row r="13" spans="1:11" ht="19.5" customHeight="1" x14ac:dyDescent="0.3">
      <c r="A13" s="116" t="s">
        <v>207</v>
      </c>
      <c r="B13" s="98">
        <v>221050.14</v>
      </c>
      <c r="C13" s="98">
        <v>579820</v>
      </c>
      <c r="D13" s="98">
        <v>579820</v>
      </c>
      <c r="E13" s="98">
        <v>332286.71000000002</v>
      </c>
      <c r="F13" s="98">
        <f t="shared" si="3"/>
        <v>150.32187267558393</v>
      </c>
      <c r="G13" s="98">
        <f t="shared" si="4"/>
        <v>57.308597495774549</v>
      </c>
    </row>
    <row r="14" spans="1:11" ht="22.5" customHeight="1" x14ac:dyDescent="0.3">
      <c r="A14" s="57" t="s">
        <v>208</v>
      </c>
      <c r="B14" s="9">
        <f>SUM(B15:B16)</f>
        <v>9218548.6399999987</v>
      </c>
      <c r="C14" s="9">
        <f>SUM(C15:C16)</f>
        <v>17002150</v>
      </c>
      <c r="D14" s="9">
        <f>SUM(D15:D16)</f>
        <v>17002150</v>
      </c>
      <c r="E14" s="9">
        <f>SUM(E15:E16)</f>
        <v>14863542.4</v>
      </c>
      <c r="F14" s="98">
        <f t="shared" si="3"/>
        <v>161.23516814247674</v>
      </c>
      <c r="G14" s="98">
        <f t="shared" si="4"/>
        <v>87.421546098581643</v>
      </c>
    </row>
    <row r="15" spans="1:11" ht="27" x14ac:dyDescent="0.3">
      <c r="A15" s="116" t="s">
        <v>209</v>
      </c>
      <c r="B15" s="98">
        <v>8280769.2699999996</v>
      </c>
      <c r="C15" s="98">
        <v>15267450</v>
      </c>
      <c r="D15" s="98">
        <v>15267450</v>
      </c>
      <c r="E15" s="98">
        <v>14316355.02</v>
      </c>
      <c r="F15" s="98">
        <f t="shared" si="3"/>
        <v>172.88677601326285</v>
      </c>
      <c r="G15" s="98">
        <f t="shared" si="4"/>
        <v>93.770439857343561</v>
      </c>
      <c r="K15" s="117"/>
    </row>
    <row r="16" spans="1:11" ht="18.75" customHeight="1" x14ac:dyDescent="0.3">
      <c r="A16" s="116" t="s">
        <v>210</v>
      </c>
      <c r="B16" s="98">
        <v>937779.37</v>
      </c>
      <c r="C16" s="98">
        <v>1734700</v>
      </c>
      <c r="D16" s="98">
        <v>1734700</v>
      </c>
      <c r="E16" s="98">
        <v>547187.38</v>
      </c>
      <c r="F16" s="98">
        <f t="shared" si="3"/>
        <v>58.349266096565977</v>
      </c>
      <c r="G16" s="98">
        <f t="shared" si="4"/>
        <v>31.543631751887936</v>
      </c>
    </row>
    <row r="17" spans="1:7" ht="22.5" customHeight="1" x14ac:dyDescent="0.3">
      <c r="A17" s="57" t="s">
        <v>211</v>
      </c>
      <c r="B17" s="9">
        <f t="shared" ref="B17:E17" si="6">SUM(B18:B19)</f>
        <v>753202.58</v>
      </c>
      <c r="C17" s="9">
        <f t="shared" si="6"/>
        <v>1618591.96</v>
      </c>
      <c r="D17" s="9">
        <f t="shared" ref="D17" si="7">SUM(D18:D19)</f>
        <v>1618591.96</v>
      </c>
      <c r="E17" s="9">
        <f t="shared" si="6"/>
        <v>1108675.33</v>
      </c>
      <c r="F17" s="98">
        <f t="shared" si="3"/>
        <v>147.19483966717164</v>
      </c>
      <c r="G17" s="98">
        <f t="shared" si="4"/>
        <v>68.496283028614585</v>
      </c>
    </row>
    <row r="18" spans="1:7" x14ac:dyDescent="0.3">
      <c r="A18" s="116" t="s">
        <v>212</v>
      </c>
      <c r="B18" s="98">
        <v>35719</v>
      </c>
      <c r="C18" s="98">
        <v>60280</v>
      </c>
      <c r="D18" s="98">
        <v>60280</v>
      </c>
      <c r="E18" s="98">
        <v>60280</v>
      </c>
      <c r="F18" s="98">
        <f t="shared" si="3"/>
        <v>168.76172345250427</v>
      </c>
      <c r="G18" s="98">
        <f t="shared" si="4"/>
        <v>100</v>
      </c>
    </row>
    <row r="19" spans="1:7" x14ac:dyDescent="0.3">
      <c r="A19" s="116" t="s">
        <v>213</v>
      </c>
      <c r="B19" s="98">
        <v>717483.58</v>
      </c>
      <c r="C19" s="147">
        <v>1558311.96</v>
      </c>
      <c r="D19" s="147">
        <v>1558311.96</v>
      </c>
      <c r="E19" s="98">
        <v>1048395.33</v>
      </c>
      <c r="F19" s="98">
        <f t="shared" si="3"/>
        <v>146.12116001316713</v>
      </c>
      <c r="G19" s="98">
        <f t="shared" si="4"/>
        <v>67.277628415301379</v>
      </c>
    </row>
    <row r="20" spans="1:7" ht="22.5" customHeight="1" x14ac:dyDescent="0.3">
      <c r="A20" s="57" t="s">
        <v>214</v>
      </c>
      <c r="B20" s="9">
        <f t="shared" ref="B20:E20" si="8">B21</f>
        <v>11336.07</v>
      </c>
      <c r="C20" s="9">
        <f t="shared" si="8"/>
        <v>22500</v>
      </c>
      <c r="D20" s="9">
        <f t="shared" si="8"/>
        <v>22500</v>
      </c>
      <c r="E20" s="9">
        <f t="shared" si="8"/>
        <v>12580.43</v>
      </c>
      <c r="F20" s="98">
        <f t="shared" si="3"/>
        <v>110.97699643703682</v>
      </c>
      <c r="G20" s="98">
        <f t="shared" si="4"/>
        <v>55.913022222222217</v>
      </c>
    </row>
    <row r="21" spans="1:7" ht="18.75" customHeight="1" x14ac:dyDescent="0.3">
      <c r="A21" s="116" t="s">
        <v>215</v>
      </c>
      <c r="B21" s="98">
        <v>11336.07</v>
      </c>
      <c r="C21" s="98">
        <v>22500</v>
      </c>
      <c r="D21" s="98">
        <v>22500</v>
      </c>
      <c r="E21" s="98">
        <v>12580.43</v>
      </c>
      <c r="F21" s="98">
        <f t="shared" si="3"/>
        <v>110.97699643703682</v>
      </c>
      <c r="G21" s="98">
        <f t="shared" si="4"/>
        <v>55.913022222222217</v>
      </c>
    </row>
    <row r="22" spans="1:7" ht="40.200000000000003" x14ac:dyDescent="0.3">
      <c r="A22" s="57" t="s">
        <v>216</v>
      </c>
      <c r="B22" s="9">
        <f t="shared" ref="B22:E22" si="9">B23</f>
        <v>7674.7</v>
      </c>
      <c r="C22" s="9">
        <f t="shared" si="9"/>
        <v>130000</v>
      </c>
      <c r="D22" s="9">
        <f t="shared" si="9"/>
        <v>130000</v>
      </c>
      <c r="E22" s="9">
        <f t="shared" si="9"/>
        <v>123356.74</v>
      </c>
      <c r="F22" s="98">
        <f t="shared" si="3"/>
        <v>1607.3167680821402</v>
      </c>
      <c r="G22" s="98">
        <f t="shared" si="4"/>
        <v>94.889800000000008</v>
      </c>
    </row>
    <row r="23" spans="1:7" ht="27" customHeight="1" x14ac:dyDescent="0.3">
      <c r="A23" s="116" t="s">
        <v>217</v>
      </c>
      <c r="B23" s="98">
        <v>7674.7</v>
      </c>
      <c r="C23" s="98">
        <v>130000</v>
      </c>
      <c r="D23" s="98">
        <v>130000</v>
      </c>
      <c r="E23" s="98">
        <v>123356.74</v>
      </c>
      <c r="F23" s="98">
        <f t="shared" si="3"/>
        <v>1607.3167680821402</v>
      </c>
      <c r="G23" s="98">
        <f t="shared" si="4"/>
        <v>94.889800000000008</v>
      </c>
    </row>
    <row r="24" spans="1:7" ht="22.5" customHeight="1" x14ac:dyDescent="0.3">
      <c r="A24" s="57" t="s">
        <v>218</v>
      </c>
      <c r="B24" s="9">
        <f t="shared" ref="B24:E24" si="10">B25</f>
        <v>787500</v>
      </c>
      <c r="C24" s="9">
        <f t="shared" si="10"/>
        <v>0</v>
      </c>
      <c r="D24" s="9">
        <f t="shared" si="10"/>
        <v>0</v>
      </c>
      <c r="E24" s="9">
        <f t="shared" si="10"/>
        <v>0</v>
      </c>
      <c r="F24" s="98"/>
      <c r="G24" s="98"/>
    </row>
    <row r="25" spans="1:7" ht="15.75" customHeight="1" x14ac:dyDescent="0.3">
      <c r="A25" s="116" t="s">
        <v>219</v>
      </c>
      <c r="B25" s="98">
        <v>787500</v>
      </c>
      <c r="C25" s="98"/>
      <c r="D25" s="98"/>
      <c r="E25" s="98"/>
      <c r="F25" s="98"/>
      <c r="G25" s="98"/>
    </row>
    <row r="26" spans="1:7" ht="20.25" customHeight="1" x14ac:dyDescent="0.3">
      <c r="A26" s="111" t="s">
        <v>200</v>
      </c>
      <c r="B26" s="99">
        <f t="shared" ref="B26:E26" si="11">B27+B30+B33+B37+B41+B43+B45</f>
        <v>12846894.709999999</v>
      </c>
      <c r="C26" s="99">
        <f t="shared" si="11"/>
        <v>22254477.990000002</v>
      </c>
      <c r="D26" s="99">
        <f t="shared" ref="D26" si="12">D27+D30+D33+D37+D41+D43+D45</f>
        <v>22254477.990000002</v>
      </c>
      <c r="E26" s="99">
        <f t="shared" si="11"/>
        <v>18504116.670000002</v>
      </c>
      <c r="F26" s="98">
        <f t="shared" si="3"/>
        <v>144.03571514909694</v>
      </c>
      <c r="G26" s="98">
        <f t="shared" si="4"/>
        <v>83.147835138235024</v>
      </c>
    </row>
    <row r="27" spans="1:7" ht="22.5" customHeight="1" x14ac:dyDescent="0.3">
      <c r="A27" s="57" t="s">
        <v>203</v>
      </c>
      <c r="B27" s="9">
        <f t="shared" ref="B27:E27" si="13">SUM(B28:B29)</f>
        <v>1818984.54</v>
      </c>
      <c r="C27" s="9">
        <f t="shared" si="13"/>
        <v>3099303.0300000003</v>
      </c>
      <c r="D27" s="9">
        <f t="shared" ref="D27" si="14">SUM(D28:D29)</f>
        <v>3099303.0300000003</v>
      </c>
      <c r="E27" s="9">
        <f t="shared" si="13"/>
        <v>3092043.61</v>
      </c>
      <c r="F27" s="98">
        <f t="shared" si="3"/>
        <v>169.98734964509373</v>
      </c>
      <c r="G27" s="98">
        <f t="shared" si="4"/>
        <v>99.765772500148188</v>
      </c>
    </row>
    <row r="28" spans="1:7" x14ac:dyDescent="0.3">
      <c r="A28" s="116" t="s">
        <v>204</v>
      </c>
      <c r="B28" s="98">
        <v>104072</v>
      </c>
      <c r="C28" s="98">
        <v>1661204.8</v>
      </c>
      <c r="D28" s="98">
        <v>1661204.8</v>
      </c>
      <c r="E28" s="98">
        <v>1653945.38</v>
      </c>
      <c r="F28" s="98">
        <f t="shared" si="3"/>
        <v>1589.2318587131986</v>
      </c>
      <c r="G28" s="98">
        <f t="shared" si="4"/>
        <v>99.563002707432574</v>
      </c>
    </row>
    <row r="29" spans="1:7" ht="17.25" customHeight="1" x14ac:dyDescent="0.3">
      <c r="A29" s="116" t="s">
        <v>205</v>
      </c>
      <c r="B29" s="98">
        <v>1714912.54</v>
      </c>
      <c r="C29" s="98">
        <v>1438098.23</v>
      </c>
      <c r="D29" s="98">
        <v>1438098.23</v>
      </c>
      <c r="E29" s="98">
        <v>1438098.23</v>
      </c>
      <c r="F29" s="98">
        <f t="shared" si="3"/>
        <v>83.858400732202938</v>
      </c>
      <c r="G29" s="98">
        <f t="shared" si="4"/>
        <v>100</v>
      </c>
    </row>
    <row r="30" spans="1:7" ht="22.5" customHeight="1" x14ac:dyDescent="0.3">
      <c r="A30" s="57" t="s">
        <v>206</v>
      </c>
      <c r="B30" s="9">
        <f t="shared" ref="B30:E30" si="15">SUM(B31:B32)</f>
        <v>127065.26999999999</v>
      </c>
      <c r="C30" s="9">
        <f t="shared" si="15"/>
        <v>579820</v>
      </c>
      <c r="D30" s="9">
        <f t="shared" ref="D30" si="16">SUM(D31:D32)</f>
        <v>579820</v>
      </c>
      <c r="E30" s="9">
        <f t="shared" si="15"/>
        <v>112746.12</v>
      </c>
      <c r="F30" s="98">
        <f t="shared" si="3"/>
        <v>88.730870362924506</v>
      </c>
      <c r="G30" s="98">
        <f t="shared" si="4"/>
        <v>19.445020868545409</v>
      </c>
    </row>
    <row r="31" spans="1:7" x14ac:dyDescent="0.3">
      <c r="A31" s="116" t="s">
        <v>207</v>
      </c>
      <c r="B31" s="98">
        <v>71842.14</v>
      </c>
      <c r="C31" s="98">
        <v>579820</v>
      </c>
      <c r="D31" s="98">
        <v>579820</v>
      </c>
      <c r="E31" s="98">
        <v>112746.12</v>
      </c>
      <c r="F31" s="98">
        <f t="shared" si="3"/>
        <v>156.93591532768929</v>
      </c>
      <c r="G31" s="98">
        <f t="shared" si="4"/>
        <v>19.445020868545409</v>
      </c>
    </row>
    <row r="32" spans="1:7" ht="27" x14ac:dyDescent="0.3">
      <c r="A32" s="116" t="s">
        <v>221</v>
      </c>
      <c r="B32" s="98">
        <v>55223.13</v>
      </c>
      <c r="C32" s="98"/>
      <c r="D32" s="98"/>
      <c r="E32" s="98"/>
      <c r="F32" s="98">
        <f t="shared" si="3"/>
        <v>0</v>
      </c>
      <c r="G32" s="98"/>
    </row>
    <row r="33" spans="1:7" ht="22.5" customHeight="1" x14ac:dyDescent="0.3">
      <c r="A33" s="57" t="s">
        <v>208</v>
      </c>
      <c r="B33" s="9">
        <f>SUM(B34:B36)</f>
        <v>9158965.8499999996</v>
      </c>
      <c r="C33" s="9">
        <f t="shared" ref="C33:E33" si="17">SUM(C34:C36)</f>
        <v>17056009.710000001</v>
      </c>
      <c r="D33" s="9">
        <f t="shared" ref="D33" si="18">SUM(D34:D36)</f>
        <v>17056009.710000001</v>
      </c>
      <c r="E33" s="9">
        <f t="shared" si="17"/>
        <v>13963873.920000002</v>
      </c>
      <c r="F33" s="98">
        <f t="shared" si="3"/>
        <v>152.46125107017409</v>
      </c>
      <c r="G33" s="98">
        <f t="shared" si="4"/>
        <v>81.870696355273125</v>
      </c>
    </row>
    <row r="34" spans="1:7" ht="27" x14ac:dyDescent="0.3">
      <c r="A34" s="116" t="s">
        <v>209</v>
      </c>
      <c r="B34" s="98">
        <v>8221186.4800000004</v>
      </c>
      <c r="C34" s="98">
        <v>15267450</v>
      </c>
      <c r="D34" s="98">
        <v>15267450</v>
      </c>
      <c r="E34" s="98">
        <v>13362826.83</v>
      </c>
      <c r="F34" s="98">
        <f t="shared" si="3"/>
        <v>162.54134196454814</v>
      </c>
      <c r="G34" s="98">
        <f t="shared" si="4"/>
        <v>87.524942475658989</v>
      </c>
    </row>
    <row r="35" spans="1:7" x14ac:dyDescent="0.3">
      <c r="A35" s="116" t="s">
        <v>210</v>
      </c>
      <c r="B35" s="98">
        <v>937779.37</v>
      </c>
      <c r="C35" s="98">
        <v>1734700</v>
      </c>
      <c r="D35" s="98">
        <v>1734700</v>
      </c>
      <c r="E35" s="98">
        <v>547187.38</v>
      </c>
      <c r="F35" s="98">
        <f t="shared" si="3"/>
        <v>58.349266096565977</v>
      </c>
      <c r="G35" s="98">
        <f t="shared" si="4"/>
        <v>31.543631751887936</v>
      </c>
    </row>
    <row r="36" spans="1:7" x14ac:dyDescent="0.3">
      <c r="A36" s="116" t="s">
        <v>270</v>
      </c>
      <c r="B36" s="98"/>
      <c r="C36" s="98">
        <v>53859.71</v>
      </c>
      <c r="D36" s="98">
        <v>53859.71</v>
      </c>
      <c r="E36" s="98">
        <v>53859.71</v>
      </c>
      <c r="F36" s="98"/>
      <c r="G36" s="98">
        <f t="shared" ref="G36" si="19">E36/D36*100</f>
        <v>100</v>
      </c>
    </row>
    <row r="37" spans="1:7" ht="22.5" customHeight="1" x14ac:dyDescent="0.3">
      <c r="A37" s="57" t="s">
        <v>211</v>
      </c>
      <c r="B37" s="9">
        <f>SUM(B38:B40)</f>
        <v>935368.28</v>
      </c>
      <c r="C37" s="9">
        <f t="shared" ref="C37:E37" si="20">SUM(C38:C40)</f>
        <v>1366845.25</v>
      </c>
      <c r="D37" s="9">
        <f t="shared" ref="D37" si="21">SUM(D38:D40)</f>
        <v>1366845.25</v>
      </c>
      <c r="E37" s="9">
        <f t="shared" si="20"/>
        <v>1202515.8500000001</v>
      </c>
      <c r="F37" s="98">
        <f t="shared" si="3"/>
        <v>128.56068307127114</v>
      </c>
      <c r="G37" s="98">
        <f t="shared" si="4"/>
        <v>87.977468553956655</v>
      </c>
    </row>
    <row r="38" spans="1:7" ht="22.5" customHeight="1" x14ac:dyDescent="0.3">
      <c r="A38" s="116" t="s">
        <v>212</v>
      </c>
      <c r="B38" s="98">
        <v>35719</v>
      </c>
      <c r="C38" s="98">
        <v>60280</v>
      </c>
      <c r="D38" s="98">
        <v>60280</v>
      </c>
      <c r="E38" s="98">
        <v>60280</v>
      </c>
      <c r="F38" s="98">
        <f t="shared" si="3"/>
        <v>168.76172345250427</v>
      </c>
      <c r="G38" s="98">
        <f t="shared" si="4"/>
        <v>100</v>
      </c>
    </row>
    <row r="39" spans="1:7" ht="22.5" customHeight="1" x14ac:dyDescent="0.3">
      <c r="A39" s="116" t="s">
        <v>213</v>
      </c>
      <c r="B39" s="98">
        <v>899649.28</v>
      </c>
      <c r="C39" s="98">
        <v>1282353</v>
      </c>
      <c r="D39" s="98">
        <v>1282353</v>
      </c>
      <c r="E39" s="98">
        <v>1118023.6000000001</v>
      </c>
      <c r="F39" s="98">
        <f t="shared" si="3"/>
        <v>124.27327235786818</v>
      </c>
      <c r="G39" s="98">
        <f t="shared" si="4"/>
        <v>87.185322606177877</v>
      </c>
    </row>
    <row r="40" spans="1:7" ht="22.5" customHeight="1" x14ac:dyDescent="0.3">
      <c r="A40" s="116" t="s">
        <v>271</v>
      </c>
      <c r="B40" s="98"/>
      <c r="C40" s="98">
        <v>24212.25</v>
      </c>
      <c r="D40" s="98">
        <v>24212.25</v>
      </c>
      <c r="E40" s="98">
        <v>24212.25</v>
      </c>
      <c r="F40" s="98"/>
      <c r="G40" s="98">
        <f t="shared" ref="G40" si="22">E40/D40*100</f>
        <v>100</v>
      </c>
    </row>
    <row r="41" spans="1:7" ht="22.5" customHeight="1" x14ac:dyDescent="0.3">
      <c r="A41" s="57" t="s">
        <v>214</v>
      </c>
      <c r="B41" s="9">
        <f t="shared" ref="B41:E41" si="23">B42</f>
        <v>11336.07</v>
      </c>
      <c r="C41" s="9">
        <f t="shared" si="23"/>
        <v>22500</v>
      </c>
      <c r="D41" s="9">
        <f t="shared" si="23"/>
        <v>22500</v>
      </c>
      <c r="E41" s="9">
        <f t="shared" si="23"/>
        <v>9580.43</v>
      </c>
      <c r="F41" s="98">
        <f t="shared" si="3"/>
        <v>84.512798527179172</v>
      </c>
      <c r="G41" s="98">
        <f t="shared" si="4"/>
        <v>42.579688888888889</v>
      </c>
    </row>
    <row r="42" spans="1:7" x14ac:dyDescent="0.3">
      <c r="A42" s="116" t="s">
        <v>215</v>
      </c>
      <c r="B42" s="98">
        <v>11336.07</v>
      </c>
      <c r="C42" s="98">
        <v>22500</v>
      </c>
      <c r="D42" s="98">
        <v>22500</v>
      </c>
      <c r="E42" s="98">
        <v>9580.43</v>
      </c>
      <c r="F42" s="98">
        <f t="shared" si="3"/>
        <v>84.512798527179172</v>
      </c>
      <c r="G42" s="98">
        <f t="shared" si="4"/>
        <v>42.579688888888889</v>
      </c>
    </row>
    <row r="43" spans="1:7" ht="40.200000000000003" x14ac:dyDescent="0.3">
      <c r="A43" s="57" t="s">
        <v>216</v>
      </c>
      <c r="B43" s="9">
        <f t="shared" ref="B43:E43" si="24">B44</f>
        <v>7674.7</v>
      </c>
      <c r="C43" s="9">
        <f t="shared" si="24"/>
        <v>130000</v>
      </c>
      <c r="D43" s="9">
        <f t="shared" si="24"/>
        <v>130000</v>
      </c>
      <c r="E43" s="9">
        <f t="shared" si="24"/>
        <v>123356.74</v>
      </c>
      <c r="F43" s="98">
        <f t="shared" si="3"/>
        <v>1607.3167680821402</v>
      </c>
      <c r="G43" s="98">
        <f t="shared" si="4"/>
        <v>94.889800000000008</v>
      </c>
    </row>
    <row r="44" spans="1:7" ht="28.5" customHeight="1" x14ac:dyDescent="0.3">
      <c r="A44" s="116" t="s">
        <v>217</v>
      </c>
      <c r="B44" s="98">
        <v>7674.7</v>
      </c>
      <c r="C44" s="98">
        <v>130000</v>
      </c>
      <c r="D44" s="98">
        <v>130000</v>
      </c>
      <c r="E44" s="98">
        <v>123356.74</v>
      </c>
      <c r="F44" s="98">
        <f t="shared" si="3"/>
        <v>1607.3167680821402</v>
      </c>
      <c r="G44" s="98">
        <f t="shared" si="4"/>
        <v>94.889800000000008</v>
      </c>
    </row>
    <row r="45" spans="1:7" ht="22.5" customHeight="1" x14ac:dyDescent="0.3">
      <c r="A45" s="57" t="s">
        <v>218</v>
      </c>
      <c r="B45" s="9">
        <f t="shared" ref="B45:E45" si="25">B46</f>
        <v>787500</v>
      </c>
      <c r="C45" s="9">
        <f t="shared" si="25"/>
        <v>0</v>
      </c>
      <c r="D45" s="9">
        <f t="shared" si="25"/>
        <v>0</v>
      </c>
      <c r="E45" s="9">
        <f t="shared" si="25"/>
        <v>0</v>
      </c>
      <c r="F45" s="98">
        <f t="shared" si="3"/>
        <v>0</v>
      </c>
      <c r="G45" s="98"/>
    </row>
    <row r="46" spans="1:7" x14ac:dyDescent="0.3">
      <c r="A46" s="116" t="s">
        <v>219</v>
      </c>
      <c r="B46" s="98">
        <v>787500</v>
      </c>
      <c r="C46" s="98"/>
      <c r="D46" s="98"/>
      <c r="E46" s="98"/>
      <c r="F46" s="98">
        <f t="shared" si="3"/>
        <v>0</v>
      </c>
      <c r="G46" s="98"/>
    </row>
  </sheetData>
  <mergeCells count="2">
    <mergeCell ref="A3:G3"/>
    <mergeCell ref="A4:G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zoomScaleNormal="100" workbookViewId="0">
      <selection activeCell="D12" sqref="D12"/>
    </sheetView>
  </sheetViews>
  <sheetFormatPr defaultColWidth="9.109375" defaultRowHeight="13.8" x14ac:dyDescent="0.25"/>
  <cols>
    <col min="1" max="1" width="48.6640625" style="125" customWidth="1"/>
    <col min="2" max="5" width="15" style="125" customWidth="1"/>
    <col min="6" max="7" width="7.88671875" style="125" bestFit="1" customWidth="1"/>
    <col min="8" max="16384" width="9.109375" style="125"/>
  </cols>
  <sheetData>
    <row r="1" spans="1:7" x14ac:dyDescent="0.25">
      <c r="A1" s="113" t="s">
        <v>14</v>
      </c>
      <c r="B1" s="113"/>
      <c r="C1" s="113"/>
      <c r="D1" s="113"/>
      <c r="E1" s="113"/>
      <c r="F1" s="113"/>
      <c r="G1" s="113"/>
    </row>
    <row r="2" spans="1:7" x14ac:dyDescent="0.25">
      <c r="A2" s="115"/>
      <c r="B2" s="115"/>
      <c r="C2" s="115"/>
      <c r="D2" s="115"/>
      <c r="E2" s="115"/>
      <c r="F2" s="115"/>
      <c r="G2" s="115"/>
    </row>
    <row r="3" spans="1:7" x14ac:dyDescent="0.25">
      <c r="A3" s="197"/>
      <c r="B3" s="197"/>
      <c r="C3" s="197"/>
      <c r="D3" s="197"/>
      <c r="E3" s="197"/>
      <c r="F3" s="197"/>
      <c r="G3" s="197"/>
    </row>
    <row r="4" spans="1:7" x14ac:dyDescent="0.25">
      <c r="A4" s="197" t="s">
        <v>222</v>
      </c>
      <c r="B4" s="197"/>
      <c r="C4" s="197"/>
      <c r="D4" s="197"/>
      <c r="E4" s="197"/>
      <c r="F4" s="197"/>
      <c r="G4" s="197"/>
    </row>
    <row r="7" spans="1:7" ht="36" x14ac:dyDescent="0.25">
      <c r="A7" s="149" t="s">
        <v>220</v>
      </c>
      <c r="B7" s="150" t="s">
        <v>185</v>
      </c>
      <c r="C7" s="151" t="s">
        <v>283</v>
      </c>
      <c r="D7" s="151" t="s">
        <v>253</v>
      </c>
      <c r="E7" s="150" t="s">
        <v>254</v>
      </c>
      <c r="F7" s="151" t="s">
        <v>194</v>
      </c>
      <c r="G7" s="151" t="s">
        <v>194</v>
      </c>
    </row>
    <row r="8" spans="1:7" ht="9" customHeight="1" x14ac:dyDescent="0.25">
      <c r="A8" s="104">
        <v>1</v>
      </c>
      <c r="B8" s="105">
        <v>2</v>
      </c>
      <c r="C8" s="104">
        <v>3</v>
      </c>
      <c r="D8" s="104">
        <v>4</v>
      </c>
      <c r="E8" s="104">
        <v>5</v>
      </c>
      <c r="F8" s="104" t="s">
        <v>12</v>
      </c>
      <c r="G8" s="104" t="s">
        <v>180</v>
      </c>
    </row>
    <row r="9" spans="1:7" x14ac:dyDescent="0.25">
      <c r="A9" s="119" t="s">
        <v>90</v>
      </c>
      <c r="B9" s="9">
        <f>B10</f>
        <v>12846894.710000001</v>
      </c>
      <c r="C9" s="9">
        <f t="shared" ref="C9:E9" si="0">C10</f>
        <v>22254477.989999998</v>
      </c>
      <c r="D9" s="9">
        <f t="shared" si="0"/>
        <v>22254477.989999998</v>
      </c>
      <c r="E9" s="9">
        <f t="shared" si="0"/>
        <v>18504116.670000002</v>
      </c>
      <c r="F9" s="118">
        <f>E9/B9*100</f>
        <v>144.03571514909692</v>
      </c>
      <c r="G9" s="142">
        <f>E9/D9*100</f>
        <v>83.147835138235038</v>
      </c>
    </row>
    <row r="10" spans="1:7" x14ac:dyDescent="0.25">
      <c r="A10" s="119" t="s">
        <v>91</v>
      </c>
      <c r="B10" s="9">
        <f>SUM(B11:B12)</f>
        <v>12846894.710000001</v>
      </c>
      <c r="C10" s="9">
        <f t="shared" ref="C10:E10" si="1">SUM(C11:C12)</f>
        <v>22254477.989999998</v>
      </c>
      <c r="D10" s="9">
        <f t="shared" si="1"/>
        <v>22254477.989999998</v>
      </c>
      <c r="E10" s="9">
        <f t="shared" si="1"/>
        <v>18504116.670000002</v>
      </c>
      <c r="F10" s="118">
        <f t="shared" ref="F10:F11" si="2">E10/B10*100</f>
        <v>144.03571514909692</v>
      </c>
      <c r="G10" s="142">
        <f t="shared" ref="G10:G11" si="3">E10/D10*100</f>
        <v>83.147835138235038</v>
      </c>
    </row>
    <row r="11" spans="1:7" x14ac:dyDescent="0.25">
      <c r="A11" s="85" t="s">
        <v>178</v>
      </c>
      <c r="B11" s="9">
        <v>12846894.710000001</v>
      </c>
      <c r="C11" s="9">
        <v>22254477.989999998</v>
      </c>
      <c r="D11" s="9">
        <v>22254477.989999998</v>
      </c>
      <c r="E11" s="9">
        <v>18504116.670000002</v>
      </c>
      <c r="F11" s="118">
        <f t="shared" si="2"/>
        <v>144.03571514909692</v>
      </c>
      <c r="G11" s="142">
        <f t="shared" si="3"/>
        <v>83.147835138235038</v>
      </c>
    </row>
    <row r="12" spans="1:7" x14ac:dyDescent="0.25">
      <c r="A12" s="85"/>
      <c r="B12" s="8"/>
      <c r="C12" s="9"/>
      <c r="D12" s="9"/>
      <c r="E12" s="8"/>
      <c r="F12" s="118"/>
      <c r="G12" s="142"/>
    </row>
  </sheetData>
  <mergeCells count="2">
    <mergeCell ref="A3:G3"/>
    <mergeCell ref="A4:G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workbookViewId="0">
      <selection activeCell="D21" sqref="D21"/>
    </sheetView>
  </sheetViews>
  <sheetFormatPr defaultColWidth="9.109375" defaultRowHeight="13.8" x14ac:dyDescent="0.25"/>
  <cols>
    <col min="1" max="1" width="48.6640625" style="125" customWidth="1"/>
    <col min="2" max="2" width="14" style="125" customWidth="1"/>
    <col min="3" max="5" width="16.6640625" style="125" customWidth="1"/>
    <col min="6" max="7" width="7.88671875" style="125" bestFit="1" customWidth="1"/>
    <col min="8" max="16384" width="9.109375" style="125"/>
  </cols>
  <sheetData>
    <row r="1" spans="1:7" x14ac:dyDescent="0.25">
      <c r="A1" s="100" t="s">
        <v>14</v>
      </c>
      <c r="B1" s="100"/>
      <c r="C1" s="100"/>
      <c r="D1" s="100"/>
      <c r="E1" s="100"/>
      <c r="F1" s="100"/>
      <c r="G1" s="100"/>
    </row>
    <row r="2" spans="1:7" x14ac:dyDescent="0.25">
      <c r="A2" s="101"/>
      <c r="B2" s="101"/>
      <c r="C2" s="101"/>
      <c r="D2" s="101"/>
      <c r="E2" s="101"/>
      <c r="F2" s="101"/>
      <c r="G2" s="101"/>
    </row>
    <row r="3" spans="1:7" x14ac:dyDescent="0.25">
      <c r="A3" s="197" t="s">
        <v>181</v>
      </c>
      <c r="B3" s="197"/>
      <c r="C3" s="197"/>
      <c r="D3" s="197"/>
      <c r="E3" s="197"/>
      <c r="F3" s="197"/>
      <c r="G3" s="197"/>
    </row>
    <row r="4" spans="1:7" x14ac:dyDescent="0.25">
      <c r="A4" s="197" t="s">
        <v>228</v>
      </c>
      <c r="B4" s="197"/>
      <c r="C4" s="197"/>
      <c r="D4" s="197"/>
      <c r="E4" s="197"/>
      <c r="F4" s="197"/>
      <c r="G4" s="197"/>
    </row>
    <row r="5" spans="1:7" x14ac:dyDescent="0.25">
      <c r="A5" s="197" t="s">
        <v>229</v>
      </c>
      <c r="B5" s="197"/>
      <c r="C5" s="197"/>
      <c r="D5" s="197"/>
      <c r="E5" s="197"/>
      <c r="F5" s="197"/>
      <c r="G5" s="197"/>
    </row>
    <row r="7" spans="1:7" ht="36" customHeight="1" x14ac:dyDescent="0.25">
      <c r="A7" s="149" t="s">
        <v>220</v>
      </c>
      <c r="B7" s="150" t="s">
        <v>185</v>
      </c>
      <c r="C7" s="151" t="s">
        <v>288</v>
      </c>
      <c r="D7" s="151" t="s">
        <v>253</v>
      </c>
      <c r="E7" s="150" t="s">
        <v>254</v>
      </c>
      <c r="F7" s="151" t="s">
        <v>194</v>
      </c>
      <c r="G7" s="151" t="s">
        <v>194</v>
      </c>
    </row>
    <row r="8" spans="1:7" ht="9" customHeight="1" x14ac:dyDescent="0.25">
      <c r="A8" s="104">
        <v>1</v>
      </c>
      <c r="B8" s="105">
        <v>2</v>
      </c>
      <c r="C8" s="104">
        <v>3</v>
      </c>
      <c r="D8" s="104">
        <v>4</v>
      </c>
      <c r="E8" s="104">
        <v>5</v>
      </c>
      <c r="F8" s="104" t="s">
        <v>12</v>
      </c>
      <c r="G8" s="104" t="s">
        <v>180</v>
      </c>
    </row>
    <row r="9" spans="1:7" ht="21" customHeight="1" x14ac:dyDescent="0.25">
      <c r="A9" s="124" t="s">
        <v>223</v>
      </c>
      <c r="B9" s="111"/>
      <c r="C9" s="111"/>
      <c r="D9" s="123"/>
      <c r="E9" s="126"/>
      <c r="F9" s="126"/>
      <c r="G9" s="126"/>
    </row>
    <row r="10" spans="1:7" x14ac:dyDescent="0.25">
      <c r="A10" s="119" t="s">
        <v>184</v>
      </c>
      <c r="B10" s="9">
        <f t="shared" ref="B10:C12" si="0">B11</f>
        <v>787500</v>
      </c>
      <c r="C10" s="9">
        <f t="shared" si="0"/>
        <v>0</v>
      </c>
      <c r="D10" s="9">
        <f t="shared" ref="D10:E12" si="1">D11</f>
        <v>0</v>
      </c>
      <c r="E10" s="9">
        <f t="shared" si="1"/>
        <v>0</v>
      </c>
      <c r="F10" s="122"/>
      <c r="G10" s="143" t="e">
        <f>E10/D10*100</f>
        <v>#DIV/0!</v>
      </c>
    </row>
    <row r="11" spans="1:7" x14ac:dyDescent="0.25">
      <c r="A11" s="119" t="s">
        <v>224</v>
      </c>
      <c r="B11" s="9">
        <f t="shared" si="0"/>
        <v>787500</v>
      </c>
      <c r="C11" s="9">
        <f t="shared" si="0"/>
        <v>0</v>
      </c>
      <c r="D11" s="9">
        <f t="shared" si="1"/>
        <v>0</v>
      </c>
      <c r="E11" s="9">
        <f t="shared" si="1"/>
        <v>0</v>
      </c>
      <c r="F11" s="122"/>
      <c r="G11" s="143" t="e">
        <f t="shared" ref="G11:G13" si="2">E11/D11*100</f>
        <v>#DIV/0!</v>
      </c>
    </row>
    <row r="12" spans="1:7" ht="26.4" x14ac:dyDescent="0.25">
      <c r="A12" s="153" t="s">
        <v>225</v>
      </c>
      <c r="B12" s="98">
        <f t="shared" si="0"/>
        <v>787500</v>
      </c>
      <c r="C12" s="98">
        <f t="shared" si="0"/>
        <v>0</v>
      </c>
      <c r="D12" s="98">
        <f t="shared" si="1"/>
        <v>0</v>
      </c>
      <c r="E12" s="98">
        <f t="shared" si="1"/>
        <v>0</v>
      </c>
      <c r="F12" s="122"/>
      <c r="G12" s="143" t="e">
        <f t="shared" si="2"/>
        <v>#DIV/0!</v>
      </c>
    </row>
    <row r="13" spans="1:7" ht="26.4" x14ac:dyDescent="0.25">
      <c r="A13" s="154" t="s">
        <v>226</v>
      </c>
      <c r="B13" s="98">
        <v>787500</v>
      </c>
      <c r="C13" s="98"/>
      <c r="D13" s="98"/>
      <c r="E13" s="98"/>
      <c r="F13" s="122"/>
      <c r="G13" s="143" t="e">
        <f t="shared" si="2"/>
        <v>#DIV/0!</v>
      </c>
    </row>
    <row r="14" spans="1:7" ht="25.2" customHeight="1" x14ac:dyDescent="0.25">
      <c r="A14" s="124" t="s">
        <v>227</v>
      </c>
      <c r="B14" s="99"/>
      <c r="C14" s="99">
        <f>C10</f>
        <v>0</v>
      </c>
      <c r="D14" s="99">
        <f t="shared" ref="D14:E14" si="3">D10</f>
        <v>0</v>
      </c>
      <c r="E14" s="99">
        <f t="shared" si="3"/>
        <v>0</v>
      </c>
      <c r="F14" s="126"/>
      <c r="G14" s="144"/>
    </row>
  </sheetData>
  <mergeCells count="3">
    <mergeCell ref="A3:G3"/>
    <mergeCell ref="A5:G5"/>
    <mergeCell ref="A4:G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workbookViewId="0">
      <selection activeCell="E18" sqref="E18"/>
    </sheetView>
  </sheetViews>
  <sheetFormatPr defaultColWidth="9.109375" defaultRowHeight="13.8" x14ac:dyDescent="0.25"/>
  <cols>
    <col min="1" max="1" width="48.6640625" style="125" customWidth="1"/>
    <col min="2" max="2" width="15" style="125" customWidth="1"/>
    <col min="3" max="3" width="15.6640625" style="125" customWidth="1"/>
    <col min="4" max="4" width="16.33203125" style="125" customWidth="1"/>
    <col min="5" max="5" width="15.109375" style="125" customWidth="1"/>
    <col min="6" max="7" width="7.88671875" style="125" customWidth="1"/>
    <col min="8" max="16384" width="9.109375" style="125"/>
  </cols>
  <sheetData>
    <row r="1" spans="1:7" x14ac:dyDescent="0.25">
      <c r="A1" s="100" t="s">
        <v>14</v>
      </c>
      <c r="B1" s="100"/>
      <c r="C1" s="100"/>
      <c r="D1" s="100"/>
      <c r="E1" s="100"/>
      <c r="F1" s="100"/>
      <c r="G1" s="100"/>
    </row>
    <row r="2" spans="1:7" x14ac:dyDescent="0.25">
      <c r="A2" s="101"/>
      <c r="B2" s="101"/>
      <c r="C2" s="101"/>
      <c r="D2" s="101"/>
      <c r="E2" s="101"/>
      <c r="F2" s="101"/>
      <c r="G2" s="101"/>
    </row>
    <row r="3" spans="1:7" x14ac:dyDescent="0.25">
      <c r="A3" s="197"/>
      <c r="B3" s="197"/>
      <c r="C3" s="197"/>
      <c r="D3" s="197"/>
      <c r="E3" s="197"/>
      <c r="F3" s="197"/>
      <c r="G3" s="197"/>
    </row>
    <row r="4" spans="1:7" x14ac:dyDescent="0.25">
      <c r="A4" s="197"/>
      <c r="B4" s="197"/>
      <c r="C4" s="197"/>
      <c r="D4" s="197"/>
      <c r="E4" s="197"/>
      <c r="F4" s="197"/>
      <c r="G4" s="197"/>
    </row>
    <row r="5" spans="1:7" x14ac:dyDescent="0.25">
      <c r="A5" s="197" t="s">
        <v>230</v>
      </c>
      <c r="B5" s="197"/>
      <c r="C5" s="197"/>
      <c r="D5" s="197"/>
      <c r="E5" s="197"/>
      <c r="F5" s="197"/>
      <c r="G5" s="197"/>
    </row>
    <row r="7" spans="1:7" ht="33.75" customHeight="1" x14ac:dyDescent="0.25">
      <c r="A7" s="149" t="s">
        <v>220</v>
      </c>
      <c r="B7" s="150" t="s">
        <v>185</v>
      </c>
      <c r="C7" s="151" t="s">
        <v>252</v>
      </c>
      <c r="D7" s="151" t="s">
        <v>253</v>
      </c>
      <c r="E7" s="150" t="s">
        <v>254</v>
      </c>
      <c r="F7" s="151" t="s">
        <v>194</v>
      </c>
      <c r="G7" s="151" t="s">
        <v>194</v>
      </c>
    </row>
    <row r="8" spans="1:7" ht="9" customHeight="1" x14ac:dyDescent="0.25">
      <c r="A8" s="104">
        <v>1</v>
      </c>
      <c r="B8" s="105">
        <v>2</v>
      </c>
      <c r="C8" s="104">
        <v>3</v>
      </c>
      <c r="D8" s="104">
        <v>4</v>
      </c>
      <c r="E8" s="104">
        <v>5</v>
      </c>
      <c r="F8" s="104" t="s">
        <v>12</v>
      </c>
      <c r="G8" s="104" t="s">
        <v>180</v>
      </c>
    </row>
    <row r="9" spans="1:7" x14ac:dyDescent="0.25">
      <c r="A9" s="136" t="s">
        <v>223</v>
      </c>
      <c r="B9" s="120"/>
      <c r="C9" s="120"/>
      <c r="D9" s="120"/>
      <c r="E9" s="120"/>
      <c r="F9" s="120"/>
      <c r="G9" s="145"/>
    </row>
    <row r="10" spans="1:7" x14ac:dyDescent="0.25">
      <c r="A10" s="119" t="s">
        <v>251</v>
      </c>
      <c r="B10" s="9">
        <f>+B11</f>
        <v>787500</v>
      </c>
      <c r="C10" s="9">
        <f t="shared" ref="C10:E10" si="0">+C11</f>
        <v>0</v>
      </c>
      <c r="D10" s="9">
        <f t="shared" si="0"/>
        <v>0</v>
      </c>
      <c r="E10" s="9">
        <f t="shared" si="0"/>
        <v>0</v>
      </c>
      <c r="F10" s="8"/>
      <c r="G10" s="142">
        <v>100</v>
      </c>
    </row>
    <row r="11" spans="1:7" x14ac:dyDescent="0.25">
      <c r="A11" s="153" t="s">
        <v>250</v>
      </c>
      <c r="B11" s="98">
        <v>787500</v>
      </c>
      <c r="C11" s="98"/>
      <c r="D11" s="98"/>
      <c r="E11" s="98"/>
      <c r="F11" s="97"/>
      <c r="G11" s="142">
        <v>100</v>
      </c>
    </row>
    <row r="12" spans="1:7" x14ac:dyDescent="0.25">
      <c r="A12" s="136" t="s">
        <v>227</v>
      </c>
      <c r="B12" s="121">
        <f>+B10</f>
        <v>787500</v>
      </c>
      <c r="C12" s="121">
        <f t="shared" ref="C12:E12" si="1">+C10</f>
        <v>0</v>
      </c>
      <c r="D12" s="121">
        <f t="shared" si="1"/>
        <v>0</v>
      </c>
      <c r="E12" s="121">
        <f t="shared" si="1"/>
        <v>0</v>
      </c>
      <c r="F12" s="120"/>
      <c r="G12" s="146">
        <v>100</v>
      </c>
    </row>
  </sheetData>
  <mergeCells count="3">
    <mergeCell ref="A3:G3"/>
    <mergeCell ref="A4:G4"/>
    <mergeCell ref="A5:G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09"/>
  <sheetViews>
    <sheetView zoomScaleNormal="100" workbookViewId="0">
      <selection activeCell="I16" sqref="I16"/>
    </sheetView>
  </sheetViews>
  <sheetFormatPr defaultColWidth="9.109375" defaultRowHeight="13.8" x14ac:dyDescent="0.25"/>
  <cols>
    <col min="1" max="1" width="60.6640625" style="125" customWidth="1"/>
    <col min="2" max="2" width="13.88671875" style="125" customWidth="1"/>
    <col min="3" max="3" width="13.5546875" style="125" customWidth="1"/>
    <col min="4" max="5" width="13.33203125" style="125" customWidth="1"/>
    <col min="6" max="6" width="8.88671875" style="125" customWidth="1"/>
    <col min="7" max="7" width="7.88671875" style="125" customWidth="1"/>
    <col min="8" max="8" width="9.109375" style="125"/>
    <col min="9" max="9" width="18.44140625" style="125" customWidth="1"/>
    <col min="10" max="10" width="14.88671875" style="125" bestFit="1" customWidth="1"/>
    <col min="11" max="16384" width="9.109375" style="125"/>
  </cols>
  <sheetData>
    <row r="1" spans="1:9" x14ac:dyDescent="0.25">
      <c r="A1" s="100" t="s">
        <v>14</v>
      </c>
      <c r="B1" s="100"/>
      <c r="C1" s="100"/>
      <c r="D1" s="100"/>
      <c r="E1" s="100"/>
      <c r="F1" s="100"/>
      <c r="G1" s="100"/>
    </row>
    <row r="2" spans="1:9" ht="7.95" customHeight="1" x14ac:dyDescent="0.25">
      <c r="A2" s="101"/>
      <c r="B2" s="101"/>
      <c r="C2" s="101"/>
      <c r="D2" s="101"/>
      <c r="E2" s="101"/>
      <c r="F2" s="101"/>
      <c r="G2" s="101"/>
    </row>
    <row r="3" spans="1:9" x14ac:dyDescent="0.25">
      <c r="A3" s="197" t="s">
        <v>231</v>
      </c>
      <c r="B3" s="197"/>
      <c r="C3" s="197"/>
      <c r="D3" s="197"/>
      <c r="E3" s="197"/>
      <c r="F3" s="197"/>
      <c r="G3" s="197"/>
    </row>
    <row r="4" spans="1:9" ht="7.2" customHeight="1" x14ac:dyDescent="0.25">
      <c r="A4" s="197"/>
      <c r="B4" s="197"/>
      <c r="C4" s="197"/>
      <c r="D4" s="197"/>
      <c r="E4" s="197"/>
      <c r="F4" s="197"/>
      <c r="G4" s="197"/>
    </row>
    <row r="5" spans="1:9" x14ac:dyDescent="0.25">
      <c r="A5" s="197" t="s">
        <v>232</v>
      </c>
      <c r="B5" s="197"/>
      <c r="C5" s="197"/>
      <c r="D5" s="197"/>
      <c r="E5" s="197"/>
      <c r="F5" s="197"/>
      <c r="G5" s="197"/>
    </row>
    <row r="7" spans="1:9" ht="36" customHeight="1" x14ac:dyDescent="0.25">
      <c r="A7" s="149" t="s">
        <v>220</v>
      </c>
      <c r="B7" s="150" t="s">
        <v>185</v>
      </c>
      <c r="C7" s="151" t="s">
        <v>283</v>
      </c>
      <c r="D7" s="151" t="s">
        <v>253</v>
      </c>
      <c r="E7" s="150" t="s">
        <v>254</v>
      </c>
      <c r="F7" s="151" t="s">
        <v>194</v>
      </c>
      <c r="G7" s="151" t="s">
        <v>194</v>
      </c>
    </row>
    <row r="8" spans="1:9" ht="9" customHeight="1" x14ac:dyDescent="0.25">
      <c r="A8" s="104">
        <v>1</v>
      </c>
      <c r="B8" s="105">
        <v>2</v>
      </c>
      <c r="C8" s="104">
        <v>3</v>
      </c>
      <c r="D8" s="104">
        <v>4</v>
      </c>
      <c r="E8" s="104">
        <v>5</v>
      </c>
      <c r="F8" s="104" t="s">
        <v>12</v>
      </c>
      <c r="G8" s="104" t="s">
        <v>180</v>
      </c>
    </row>
    <row r="9" spans="1:9" x14ac:dyDescent="0.25">
      <c r="A9" s="155" t="s">
        <v>92</v>
      </c>
      <c r="B9" s="156">
        <f>SUM(B10:B23)</f>
        <v>12846894.710000001</v>
      </c>
      <c r="C9" s="156">
        <f>SUM(C10:C23)</f>
        <v>22254477.990000002</v>
      </c>
      <c r="D9" s="156">
        <f>SUM(D10:D23)</f>
        <v>22254477.990000002</v>
      </c>
      <c r="E9" s="156">
        <f>SUM(E10:E23)</f>
        <v>18504116.670000002</v>
      </c>
      <c r="F9" s="172">
        <f>E9/B9*100</f>
        <v>144.03571514909692</v>
      </c>
      <c r="G9" s="172">
        <f>E9/D9*100</f>
        <v>83.147835138235024</v>
      </c>
    </row>
    <row r="10" spans="1:9" x14ac:dyDescent="0.25">
      <c r="A10" s="5" t="s">
        <v>149</v>
      </c>
      <c r="B10" s="80">
        <v>104072</v>
      </c>
      <c r="C10" s="80">
        <v>1661204.8</v>
      </c>
      <c r="D10" s="80">
        <v>1661204.8</v>
      </c>
      <c r="E10" s="80">
        <v>1653945.38</v>
      </c>
      <c r="F10" s="172">
        <f t="shared" ref="F10:F73" si="0">E10/B10*100</f>
        <v>1589.2318587131986</v>
      </c>
      <c r="G10" s="172">
        <f t="shared" ref="G10:G73" si="1">E10/D10*100</f>
        <v>99.563002707432574</v>
      </c>
    </row>
    <row r="11" spans="1:9" x14ac:dyDescent="0.25">
      <c r="A11" s="5" t="s">
        <v>16</v>
      </c>
      <c r="B11" s="80">
        <v>1714912.54</v>
      </c>
      <c r="C11" s="80">
        <v>1438098.23</v>
      </c>
      <c r="D11" s="80">
        <v>1438098.23</v>
      </c>
      <c r="E11" s="80">
        <v>1438098.23</v>
      </c>
      <c r="F11" s="172">
        <f t="shared" si="0"/>
        <v>83.858400732202938</v>
      </c>
      <c r="G11" s="172">
        <f t="shared" si="1"/>
        <v>100</v>
      </c>
    </row>
    <row r="12" spans="1:9" x14ac:dyDescent="0.25">
      <c r="A12" s="5" t="s">
        <v>17</v>
      </c>
      <c r="B12" s="80">
        <v>71842.14</v>
      </c>
      <c r="C12" s="80">
        <v>579820</v>
      </c>
      <c r="D12" s="80">
        <v>579820</v>
      </c>
      <c r="E12" s="80">
        <v>112746.12</v>
      </c>
      <c r="F12" s="172">
        <f t="shared" si="0"/>
        <v>156.93591532768929</v>
      </c>
      <c r="G12" s="172">
        <f t="shared" si="1"/>
        <v>19.445020868545409</v>
      </c>
    </row>
    <row r="13" spans="1:9" ht="24" x14ac:dyDescent="0.25">
      <c r="A13" s="5" t="s">
        <v>155</v>
      </c>
      <c r="B13" s="80">
        <v>55223.13</v>
      </c>
      <c r="C13" s="80"/>
      <c r="D13" s="80"/>
      <c r="E13" s="80"/>
      <c r="F13" s="172">
        <f t="shared" si="0"/>
        <v>0</v>
      </c>
      <c r="G13" s="172" t="e">
        <f t="shared" si="1"/>
        <v>#DIV/0!</v>
      </c>
    </row>
    <row r="14" spans="1:9" ht="15" customHeight="1" x14ac:dyDescent="0.25">
      <c r="A14" s="5" t="s">
        <v>18</v>
      </c>
      <c r="B14" s="80">
        <v>8221186.4800000004</v>
      </c>
      <c r="C14" s="80">
        <v>15267450</v>
      </c>
      <c r="D14" s="80">
        <v>15267450</v>
      </c>
      <c r="E14" s="80">
        <v>13362826.83</v>
      </c>
      <c r="F14" s="172">
        <f t="shared" si="0"/>
        <v>162.54134196454814</v>
      </c>
      <c r="G14" s="172">
        <f t="shared" si="1"/>
        <v>87.524942475658989</v>
      </c>
    </row>
    <row r="15" spans="1:9" ht="24" x14ac:dyDescent="0.25">
      <c r="A15" s="5" t="s">
        <v>154</v>
      </c>
      <c r="B15" s="80">
        <v>937779.37</v>
      </c>
      <c r="C15" s="80">
        <v>1734700</v>
      </c>
      <c r="D15" s="80">
        <v>1734700</v>
      </c>
      <c r="E15" s="80">
        <v>547187.38</v>
      </c>
      <c r="F15" s="172">
        <f t="shared" si="0"/>
        <v>58.349266096565977</v>
      </c>
      <c r="G15" s="172">
        <f t="shared" si="1"/>
        <v>31.543631751887936</v>
      </c>
    </row>
    <row r="16" spans="1:9" ht="24" x14ac:dyDescent="0.25">
      <c r="A16" s="5" t="s">
        <v>272</v>
      </c>
      <c r="B16" s="80"/>
      <c r="C16" s="195">
        <v>53859.71</v>
      </c>
      <c r="D16" s="195">
        <v>53859.71</v>
      </c>
      <c r="E16" s="195">
        <v>53859.71</v>
      </c>
      <c r="F16" s="172" t="e">
        <f t="shared" si="0"/>
        <v>#DIV/0!</v>
      </c>
      <c r="G16" s="172">
        <f t="shared" si="1"/>
        <v>100</v>
      </c>
      <c r="I16" s="196"/>
    </row>
    <row r="17" spans="1:7" x14ac:dyDescent="0.25">
      <c r="A17" s="5" t="s">
        <v>19</v>
      </c>
      <c r="B17" s="80">
        <v>35719</v>
      </c>
      <c r="C17" s="195">
        <v>60280</v>
      </c>
      <c r="D17" s="195">
        <v>60280</v>
      </c>
      <c r="E17" s="195">
        <v>60280</v>
      </c>
      <c r="F17" s="172">
        <f t="shared" si="0"/>
        <v>168.76172345250427</v>
      </c>
      <c r="G17" s="172">
        <f t="shared" si="1"/>
        <v>100</v>
      </c>
    </row>
    <row r="18" spans="1:7" x14ac:dyDescent="0.25">
      <c r="A18" s="5" t="s">
        <v>20</v>
      </c>
      <c r="B18" s="80">
        <v>556508.47</v>
      </c>
      <c r="C18" s="195">
        <v>736380</v>
      </c>
      <c r="D18" s="195">
        <v>736380</v>
      </c>
      <c r="E18" s="195">
        <v>637239.42000000004</v>
      </c>
      <c r="F18" s="172">
        <f t="shared" si="0"/>
        <v>114.50668846064464</v>
      </c>
      <c r="G18" s="172">
        <f t="shared" si="1"/>
        <v>86.536763627474954</v>
      </c>
    </row>
    <row r="19" spans="1:7" x14ac:dyDescent="0.25">
      <c r="A19" s="5" t="s">
        <v>21</v>
      </c>
      <c r="B19" s="80">
        <v>343140.81</v>
      </c>
      <c r="C19" s="195">
        <v>545973</v>
      </c>
      <c r="D19" s="195">
        <v>545973</v>
      </c>
      <c r="E19" s="195">
        <v>480784.18</v>
      </c>
      <c r="F19" s="172">
        <f t="shared" si="0"/>
        <v>140.11279509423551</v>
      </c>
      <c r="G19" s="172">
        <f t="shared" si="1"/>
        <v>88.060065241321468</v>
      </c>
    </row>
    <row r="20" spans="1:7" x14ac:dyDescent="0.25">
      <c r="A20" s="5" t="s">
        <v>273</v>
      </c>
      <c r="B20" s="80"/>
      <c r="C20" s="195">
        <v>24212.25</v>
      </c>
      <c r="D20" s="195">
        <v>24212.25</v>
      </c>
      <c r="E20" s="195">
        <v>24212.25</v>
      </c>
      <c r="F20" s="172" t="e">
        <f t="shared" si="0"/>
        <v>#DIV/0!</v>
      </c>
      <c r="G20" s="172">
        <f t="shared" si="1"/>
        <v>100</v>
      </c>
    </row>
    <row r="21" spans="1:7" x14ac:dyDescent="0.25">
      <c r="A21" s="5" t="s">
        <v>22</v>
      </c>
      <c r="B21" s="80">
        <v>11336.07</v>
      </c>
      <c r="C21" s="80">
        <v>22500</v>
      </c>
      <c r="D21" s="80">
        <v>22500</v>
      </c>
      <c r="E21" s="80">
        <v>9580.43</v>
      </c>
      <c r="F21" s="172">
        <f t="shared" si="0"/>
        <v>84.512798527179172</v>
      </c>
      <c r="G21" s="172">
        <f t="shared" si="1"/>
        <v>42.579688888888889</v>
      </c>
    </row>
    <row r="22" spans="1:7" ht="24" x14ac:dyDescent="0.25">
      <c r="A22" s="5" t="s">
        <v>23</v>
      </c>
      <c r="B22" s="80">
        <v>7674.7</v>
      </c>
      <c r="C22" s="80">
        <v>130000</v>
      </c>
      <c r="D22" s="80">
        <v>130000</v>
      </c>
      <c r="E22" s="80">
        <v>123356.74</v>
      </c>
      <c r="F22" s="172">
        <f t="shared" si="0"/>
        <v>1607.3167680821402</v>
      </c>
      <c r="G22" s="172">
        <f t="shared" si="1"/>
        <v>94.889800000000008</v>
      </c>
    </row>
    <row r="23" spans="1:7" x14ac:dyDescent="0.25">
      <c r="A23" s="5" t="s">
        <v>236</v>
      </c>
      <c r="B23" s="80">
        <v>787500</v>
      </c>
      <c r="C23" s="80"/>
      <c r="D23" s="80"/>
      <c r="E23" s="80"/>
      <c r="F23" s="172">
        <f t="shared" si="0"/>
        <v>0</v>
      </c>
      <c r="G23" s="172" t="e">
        <f t="shared" si="1"/>
        <v>#DIV/0!</v>
      </c>
    </row>
    <row r="24" spans="1:7" ht="14.4" customHeight="1" x14ac:dyDescent="0.25">
      <c r="A24" s="155" t="s">
        <v>238</v>
      </c>
      <c r="B24" s="156">
        <f>B25+B313</f>
        <v>12846894.710000001</v>
      </c>
      <c r="C24" s="156">
        <f>C25+C313</f>
        <v>22254477.990000002</v>
      </c>
      <c r="D24" s="156">
        <f>D25+D313</f>
        <v>22254477.990000002</v>
      </c>
      <c r="E24" s="156">
        <f t="shared" ref="E24" si="2">E25+E313</f>
        <v>18504116.669999998</v>
      </c>
      <c r="F24" s="172">
        <f t="shared" si="0"/>
        <v>144.03571514909689</v>
      </c>
      <c r="G24" s="172">
        <f t="shared" si="1"/>
        <v>83.14783513823501</v>
      </c>
    </row>
    <row r="25" spans="1:7" ht="12.6" customHeight="1" x14ac:dyDescent="0.25">
      <c r="A25" s="155" t="s">
        <v>147</v>
      </c>
      <c r="B25" s="156">
        <f>+B26+B175+B191+B220+B241+B287</f>
        <v>11016815.540000001</v>
      </c>
      <c r="C25" s="156">
        <f>+C26+C175+C191+C220+C241+C287</f>
        <v>20268297.990000002</v>
      </c>
      <c r="D25" s="156">
        <f>+D26+D175+D191+D220+D241+D287</f>
        <v>20268297.990000002</v>
      </c>
      <c r="E25" s="156">
        <f t="shared" ref="E25" si="3">+E26+E175+E191+E220+E241+E287</f>
        <v>17877328.34</v>
      </c>
      <c r="F25" s="172">
        <f t="shared" si="0"/>
        <v>162.27310219628129</v>
      </c>
      <c r="G25" s="172">
        <f t="shared" si="1"/>
        <v>88.203401927583357</v>
      </c>
    </row>
    <row r="26" spans="1:7" ht="13.95" customHeight="1" x14ac:dyDescent="0.25">
      <c r="A26" s="157" t="s">
        <v>148</v>
      </c>
      <c r="B26" s="158">
        <f>B27+B37+B49+B90+B96+B143+B134+B161+B166+B171</f>
        <v>10493619.25</v>
      </c>
      <c r="C26" s="158">
        <f>C27+C37+C49+C90+C96+C143+C134+C161+C166+C171</f>
        <v>19328204.990000002</v>
      </c>
      <c r="D26" s="158">
        <f>D27+D37+D49+D90+D96+D143+D134+D161+D166+D171</f>
        <v>19328204.990000002</v>
      </c>
      <c r="E26" s="158">
        <f t="shared" ref="E26" si="4">E27+E37+E49+E90+E96+E143+E134+E161+E166+E171</f>
        <v>17039068.23</v>
      </c>
      <c r="F26" s="172">
        <f t="shared" si="0"/>
        <v>162.37551433934485</v>
      </c>
      <c r="G26" s="172">
        <f t="shared" si="1"/>
        <v>88.156495850575098</v>
      </c>
    </row>
    <row r="27" spans="1:7" ht="12" customHeight="1" x14ac:dyDescent="0.25">
      <c r="A27" s="5" t="s">
        <v>149</v>
      </c>
      <c r="B27" s="80">
        <f>+B28+B32</f>
        <v>0</v>
      </c>
      <c r="C27" s="80">
        <f t="shared" ref="C27:E27" si="5">+C28+C32</f>
        <v>1486604.8</v>
      </c>
      <c r="D27" s="80">
        <f t="shared" ref="D27" si="6">+D28+D32</f>
        <v>1486604.8</v>
      </c>
      <c r="E27" s="80">
        <f t="shared" si="5"/>
        <v>1486604.8</v>
      </c>
      <c r="F27" s="172" t="e">
        <f t="shared" si="0"/>
        <v>#DIV/0!</v>
      </c>
      <c r="G27" s="172">
        <f t="shared" si="1"/>
        <v>100</v>
      </c>
    </row>
    <row r="28" spans="1:7" x14ac:dyDescent="0.25">
      <c r="A28" s="159" t="s">
        <v>174</v>
      </c>
      <c r="B28" s="80">
        <f t="shared" ref="B28" si="7">SUM(B29:B31)</f>
        <v>0</v>
      </c>
      <c r="C28" s="80">
        <v>1293204.8</v>
      </c>
      <c r="D28" s="80">
        <v>1293204.8</v>
      </c>
      <c r="E28" s="80">
        <f t="shared" ref="E28" si="8">SUM(E29:E31)</f>
        <v>1293204.8</v>
      </c>
      <c r="F28" s="172" t="e">
        <f t="shared" si="0"/>
        <v>#DIV/0!</v>
      </c>
      <c r="G28" s="172">
        <f t="shared" si="1"/>
        <v>100</v>
      </c>
    </row>
    <row r="29" spans="1:7" x14ac:dyDescent="0.25">
      <c r="A29" s="160" t="s">
        <v>96</v>
      </c>
      <c r="B29" s="161"/>
      <c r="C29" s="137"/>
      <c r="D29" s="137"/>
      <c r="E29" s="137">
        <v>1085922</v>
      </c>
      <c r="F29" s="172" t="e">
        <f t="shared" si="0"/>
        <v>#DIV/0!</v>
      </c>
      <c r="G29" s="172" t="e">
        <f t="shared" si="1"/>
        <v>#DIV/0!</v>
      </c>
    </row>
    <row r="30" spans="1:7" x14ac:dyDescent="0.25">
      <c r="A30" s="160" t="s">
        <v>100</v>
      </c>
      <c r="B30" s="161"/>
      <c r="C30" s="137"/>
      <c r="D30" s="137"/>
      <c r="E30" s="137">
        <v>45000</v>
      </c>
      <c r="F30" s="172" t="e">
        <f t="shared" si="0"/>
        <v>#DIV/0!</v>
      </c>
      <c r="G30" s="172" t="e">
        <f t="shared" si="1"/>
        <v>#DIV/0!</v>
      </c>
    </row>
    <row r="31" spans="1:7" x14ac:dyDescent="0.25">
      <c r="A31" s="160" t="s">
        <v>102</v>
      </c>
      <c r="B31" s="161"/>
      <c r="C31" s="137"/>
      <c r="D31" s="137"/>
      <c r="E31" s="137">
        <v>162282.79999999999</v>
      </c>
      <c r="F31" s="172" t="e">
        <f t="shared" si="0"/>
        <v>#DIV/0!</v>
      </c>
      <c r="G31" s="172" t="e">
        <f t="shared" si="1"/>
        <v>#DIV/0!</v>
      </c>
    </row>
    <row r="32" spans="1:7" x14ac:dyDescent="0.25">
      <c r="A32" s="159" t="s">
        <v>175</v>
      </c>
      <c r="B32" s="80">
        <f>SUM(B33:B36)</f>
        <v>0</v>
      </c>
      <c r="C32" s="80">
        <v>193400</v>
      </c>
      <c r="D32" s="80">
        <v>193400</v>
      </c>
      <c r="E32" s="80">
        <f>SUM(E33:E36)</f>
        <v>193400</v>
      </c>
      <c r="F32" s="172" t="e">
        <f t="shared" si="0"/>
        <v>#DIV/0!</v>
      </c>
      <c r="G32" s="172">
        <f t="shared" si="1"/>
        <v>100</v>
      </c>
    </row>
    <row r="33" spans="1:7" x14ac:dyDescent="0.25">
      <c r="A33" s="160" t="s">
        <v>106</v>
      </c>
      <c r="B33" s="161"/>
      <c r="C33" s="137"/>
      <c r="D33" s="137"/>
      <c r="E33" s="137">
        <v>50400</v>
      </c>
      <c r="F33" s="172" t="e">
        <f t="shared" si="0"/>
        <v>#DIV/0!</v>
      </c>
      <c r="G33" s="172" t="e">
        <f t="shared" si="1"/>
        <v>#DIV/0!</v>
      </c>
    </row>
    <row r="34" spans="1:7" x14ac:dyDescent="0.25">
      <c r="A34" s="160" t="s">
        <v>112</v>
      </c>
      <c r="B34" s="161"/>
      <c r="C34" s="137"/>
      <c r="D34" s="137"/>
      <c r="E34" s="137">
        <v>70000</v>
      </c>
      <c r="F34" s="172" t="e">
        <f t="shared" si="0"/>
        <v>#DIV/0!</v>
      </c>
      <c r="G34" s="172" t="e">
        <f t="shared" si="1"/>
        <v>#DIV/0!</v>
      </c>
    </row>
    <row r="35" spans="1:7" x14ac:dyDescent="0.25">
      <c r="A35" s="160" t="s">
        <v>115</v>
      </c>
      <c r="B35" s="161"/>
      <c r="C35" s="137"/>
      <c r="D35" s="137"/>
      <c r="E35" s="137">
        <v>55000</v>
      </c>
      <c r="F35" s="172" t="e">
        <f t="shared" si="0"/>
        <v>#DIV/0!</v>
      </c>
      <c r="G35" s="172" t="e">
        <f t="shared" si="1"/>
        <v>#DIV/0!</v>
      </c>
    </row>
    <row r="36" spans="1:7" x14ac:dyDescent="0.25">
      <c r="A36" s="160" t="s">
        <v>123</v>
      </c>
      <c r="B36" s="161"/>
      <c r="C36" s="137"/>
      <c r="D36" s="137"/>
      <c r="E36" s="137">
        <v>18000</v>
      </c>
      <c r="F36" s="172" t="e">
        <f t="shared" si="0"/>
        <v>#DIV/0!</v>
      </c>
      <c r="G36" s="172" t="e">
        <f t="shared" si="1"/>
        <v>#DIV/0!</v>
      </c>
    </row>
    <row r="37" spans="1:7" x14ac:dyDescent="0.25">
      <c r="A37" s="5" t="s">
        <v>16</v>
      </c>
      <c r="B37" s="80">
        <f t="shared" ref="B37:E37" si="9">B38</f>
        <v>1709662.54</v>
      </c>
      <c r="C37" s="80">
        <f t="shared" si="9"/>
        <v>1438098.23</v>
      </c>
      <c r="D37" s="80">
        <f t="shared" si="9"/>
        <v>1438098.23</v>
      </c>
      <c r="E37" s="80">
        <f t="shared" si="9"/>
        <v>1438098.23</v>
      </c>
      <c r="F37" s="172">
        <f t="shared" si="0"/>
        <v>84.115911552931379</v>
      </c>
      <c r="G37" s="172">
        <f t="shared" si="1"/>
        <v>100</v>
      </c>
    </row>
    <row r="38" spans="1:7" ht="24" x14ac:dyDescent="0.25">
      <c r="A38" s="5" t="s">
        <v>233</v>
      </c>
      <c r="B38" s="80">
        <f t="shared" ref="B38" si="10">B39+B43</f>
        <v>1709662.54</v>
      </c>
      <c r="C38" s="80">
        <f t="shared" ref="C38:E38" si="11">C39+C43</f>
        <v>1438098.23</v>
      </c>
      <c r="D38" s="80">
        <f t="shared" ref="D38" si="12">D39+D43</f>
        <v>1438098.23</v>
      </c>
      <c r="E38" s="80">
        <f t="shared" si="11"/>
        <v>1438098.23</v>
      </c>
      <c r="F38" s="172">
        <f t="shared" si="0"/>
        <v>84.115911552931379</v>
      </c>
      <c r="G38" s="172">
        <f t="shared" si="1"/>
        <v>100</v>
      </c>
    </row>
    <row r="39" spans="1:7" x14ac:dyDescent="0.25">
      <c r="A39" s="159" t="s">
        <v>174</v>
      </c>
      <c r="B39" s="80">
        <f t="shared" ref="B39:E39" si="13">SUM(B40:B42)</f>
        <v>1504692.54</v>
      </c>
      <c r="C39" s="80">
        <v>1318098.23</v>
      </c>
      <c r="D39" s="80">
        <v>1318098.23</v>
      </c>
      <c r="E39" s="80">
        <f t="shared" si="13"/>
        <v>1318098.23</v>
      </c>
      <c r="F39" s="172">
        <f t="shared" si="0"/>
        <v>87.599173582664264</v>
      </c>
      <c r="G39" s="172">
        <f t="shared" si="1"/>
        <v>100</v>
      </c>
    </row>
    <row r="40" spans="1:7" x14ac:dyDescent="0.25">
      <c r="A40" s="160" t="s">
        <v>96</v>
      </c>
      <c r="B40" s="137">
        <v>1266556</v>
      </c>
      <c r="C40" s="137"/>
      <c r="D40" s="137"/>
      <c r="E40" s="137">
        <v>1215381.03</v>
      </c>
      <c r="F40" s="172">
        <f t="shared" si="0"/>
        <v>95.95951777892175</v>
      </c>
      <c r="G40" s="172" t="e">
        <f t="shared" si="1"/>
        <v>#DIV/0!</v>
      </c>
    </row>
    <row r="41" spans="1:7" x14ac:dyDescent="0.25">
      <c r="A41" s="160" t="s">
        <v>100</v>
      </c>
      <c r="B41" s="137">
        <v>64000</v>
      </c>
      <c r="C41" s="137"/>
      <c r="D41" s="137"/>
      <c r="E41" s="137">
        <v>25000</v>
      </c>
      <c r="F41" s="172">
        <f t="shared" si="0"/>
        <v>39.0625</v>
      </c>
      <c r="G41" s="172" t="e">
        <f t="shared" si="1"/>
        <v>#DIV/0!</v>
      </c>
    </row>
    <row r="42" spans="1:7" x14ac:dyDescent="0.25">
      <c r="A42" s="160" t="s">
        <v>102</v>
      </c>
      <c r="B42" s="137">
        <v>174136.54</v>
      </c>
      <c r="C42" s="137"/>
      <c r="D42" s="137"/>
      <c r="E42" s="137">
        <v>77717.2</v>
      </c>
      <c r="F42" s="172">
        <f t="shared" si="0"/>
        <v>44.63003571794868</v>
      </c>
      <c r="G42" s="172" t="e">
        <f t="shared" si="1"/>
        <v>#DIV/0!</v>
      </c>
    </row>
    <row r="43" spans="1:7" x14ac:dyDescent="0.25">
      <c r="A43" s="159" t="s">
        <v>175</v>
      </c>
      <c r="B43" s="80">
        <f>SUM(B44:B48)</f>
        <v>204970</v>
      </c>
      <c r="C43" s="80">
        <v>120000</v>
      </c>
      <c r="D43" s="80">
        <v>120000</v>
      </c>
      <c r="E43" s="80">
        <f>SUM(E44:E48)</f>
        <v>120000</v>
      </c>
      <c r="F43" s="172">
        <f t="shared" si="0"/>
        <v>58.545152949212074</v>
      </c>
      <c r="G43" s="172">
        <f t="shared" si="1"/>
        <v>100</v>
      </c>
    </row>
    <row r="44" spans="1:7" x14ac:dyDescent="0.25">
      <c r="A44" s="160" t="s">
        <v>106</v>
      </c>
      <c r="B44" s="137">
        <v>96200</v>
      </c>
      <c r="C44" s="137"/>
      <c r="D44" s="137"/>
      <c r="E44" s="137">
        <v>45000</v>
      </c>
      <c r="F44" s="172">
        <f t="shared" si="0"/>
        <v>46.777546777546782</v>
      </c>
      <c r="G44" s="172" t="e">
        <f t="shared" si="1"/>
        <v>#DIV/0!</v>
      </c>
    </row>
    <row r="45" spans="1:7" x14ac:dyDescent="0.25">
      <c r="A45" s="160" t="s">
        <v>112</v>
      </c>
      <c r="B45" s="137">
        <v>39000</v>
      </c>
      <c r="C45" s="137"/>
      <c r="D45" s="137"/>
      <c r="E45" s="137">
        <v>40000</v>
      </c>
      <c r="F45" s="172">
        <f t="shared" si="0"/>
        <v>102.56410256410255</v>
      </c>
      <c r="G45" s="172" t="e">
        <f t="shared" si="1"/>
        <v>#DIV/0!</v>
      </c>
    </row>
    <row r="46" spans="1:7" x14ac:dyDescent="0.25">
      <c r="A46" s="160" t="s">
        <v>115</v>
      </c>
      <c r="B46" s="137">
        <v>36500</v>
      </c>
      <c r="C46" s="137"/>
      <c r="D46" s="137"/>
      <c r="E46" s="137">
        <v>35000</v>
      </c>
      <c r="F46" s="172">
        <f t="shared" si="0"/>
        <v>95.890410958904098</v>
      </c>
      <c r="G46" s="172" t="e">
        <f t="shared" si="1"/>
        <v>#DIV/0!</v>
      </c>
    </row>
    <row r="47" spans="1:7" x14ac:dyDescent="0.25">
      <c r="A47" s="160" t="s">
        <v>120</v>
      </c>
      <c r="B47" s="137">
        <v>13270</v>
      </c>
      <c r="C47" s="137"/>
      <c r="D47" s="137"/>
      <c r="E47" s="137"/>
      <c r="F47" s="172">
        <f t="shared" si="0"/>
        <v>0</v>
      </c>
      <c r="G47" s="172" t="e">
        <f t="shared" si="1"/>
        <v>#DIV/0!</v>
      </c>
    </row>
    <row r="48" spans="1:7" x14ac:dyDescent="0.25">
      <c r="A48" s="160" t="s">
        <v>123</v>
      </c>
      <c r="B48" s="137">
        <v>20000</v>
      </c>
      <c r="C48" s="137"/>
      <c r="D48" s="137"/>
      <c r="E48" s="137"/>
      <c r="F48" s="172">
        <f t="shared" si="0"/>
        <v>0</v>
      </c>
      <c r="G48" s="172" t="e">
        <f t="shared" si="1"/>
        <v>#DIV/0!</v>
      </c>
    </row>
    <row r="49" spans="1:7" x14ac:dyDescent="0.25">
      <c r="A49" s="5" t="s">
        <v>17</v>
      </c>
      <c r="B49" s="80">
        <f t="shared" ref="B49:E49" si="14">B50</f>
        <v>11671.96</v>
      </c>
      <c r="C49" s="80">
        <f t="shared" si="14"/>
        <v>307100</v>
      </c>
      <c r="D49" s="80">
        <f t="shared" si="14"/>
        <v>307100</v>
      </c>
      <c r="E49" s="80">
        <f t="shared" si="14"/>
        <v>2753.6899999999996</v>
      </c>
      <c r="F49" s="172">
        <f t="shared" si="0"/>
        <v>23.592352955287712</v>
      </c>
      <c r="G49" s="172">
        <f t="shared" si="1"/>
        <v>0.89667535004884402</v>
      </c>
    </row>
    <row r="50" spans="1:7" x14ac:dyDescent="0.25">
      <c r="A50" s="5" t="s">
        <v>2</v>
      </c>
      <c r="B50" s="80">
        <f>B51+B56+B83+B88</f>
        <v>11671.96</v>
      </c>
      <c r="C50" s="80">
        <f t="shared" ref="C50:E50" si="15">C51+C56+C83+C88</f>
        <v>307100</v>
      </c>
      <c r="D50" s="80">
        <f t="shared" ref="D50" si="16">D51+D56+D83+D88</f>
        <v>307100</v>
      </c>
      <c r="E50" s="80">
        <f t="shared" si="15"/>
        <v>2753.6899999999996</v>
      </c>
      <c r="F50" s="172">
        <f t="shared" si="0"/>
        <v>23.592352955287712</v>
      </c>
      <c r="G50" s="172">
        <f t="shared" si="1"/>
        <v>0.89667535004884402</v>
      </c>
    </row>
    <row r="51" spans="1:7" x14ac:dyDescent="0.25">
      <c r="A51" s="159" t="s">
        <v>174</v>
      </c>
      <c r="B51" s="80">
        <f>SUM(B52:B55)</f>
        <v>0</v>
      </c>
      <c r="C51" s="80">
        <v>115600</v>
      </c>
      <c r="D51" s="80">
        <v>115600</v>
      </c>
      <c r="E51" s="80">
        <f>SUM(E52:E55)</f>
        <v>0</v>
      </c>
      <c r="F51" s="172" t="e">
        <f t="shared" si="0"/>
        <v>#DIV/0!</v>
      </c>
      <c r="G51" s="172">
        <f t="shared" si="1"/>
        <v>0</v>
      </c>
    </row>
    <row r="52" spans="1:7" x14ac:dyDescent="0.25">
      <c r="A52" s="160" t="s">
        <v>96</v>
      </c>
      <c r="B52" s="161"/>
      <c r="C52" s="137"/>
      <c r="D52" s="137"/>
      <c r="E52" s="161"/>
      <c r="F52" s="172" t="e">
        <f t="shared" si="0"/>
        <v>#DIV/0!</v>
      </c>
      <c r="G52" s="172" t="e">
        <f t="shared" si="1"/>
        <v>#DIV/0!</v>
      </c>
    </row>
    <row r="53" spans="1:7" x14ac:dyDescent="0.25">
      <c r="A53" s="160" t="s">
        <v>97</v>
      </c>
      <c r="B53" s="161"/>
      <c r="C53" s="137"/>
      <c r="D53" s="137"/>
      <c r="E53" s="161"/>
      <c r="F53" s="172" t="e">
        <f t="shared" si="0"/>
        <v>#DIV/0!</v>
      </c>
      <c r="G53" s="172" t="e">
        <f t="shared" si="1"/>
        <v>#DIV/0!</v>
      </c>
    </row>
    <row r="54" spans="1:7" x14ac:dyDescent="0.25">
      <c r="A54" s="160" t="s">
        <v>100</v>
      </c>
      <c r="B54" s="161"/>
      <c r="C54" s="137"/>
      <c r="D54" s="137"/>
      <c r="E54" s="161"/>
      <c r="F54" s="172" t="e">
        <f t="shared" si="0"/>
        <v>#DIV/0!</v>
      </c>
      <c r="G54" s="172" t="e">
        <f t="shared" si="1"/>
        <v>#DIV/0!</v>
      </c>
    </row>
    <row r="55" spans="1:7" x14ac:dyDescent="0.25">
      <c r="A55" s="160" t="s">
        <v>102</v>
      </c>
      <c r="B55" s="161"/>
      <c r="C55" s="137"/>
      <c r="D55" s="137"/>
      <c r="E55" s="161"/>
      <c r="F55" s="172" t="e">
        <f t="shared" si="0"/>
        <v>#DIV/0!</v>
      </c>
      <c r="G55" s="172" t="e">
        <f t="shared" si="1"/>
        <v>#DIV/0!</v>
      </c>
    </row>
    <row r="56" spans="1:7" x14ac:dyDescent="0.25">
      <c r="A56" s="159" t="s">
        <v>175</v>
      </c>
      <c r="B56" s="80">
        <f t="shared" ref="B56" si="17">SUM(B57:B82)</f>
        <v>11671.96</v>
      </c>
      <c r="C56" s="80">
        <v>113000</v>
      </c>
      <c r="D56" s="80">
        <v>113000</v>
      </c>
      <c r="E56" s="80">
        <f t="shared" ref="E56" si="18">SUM(E57:E82)</f>
        <v>2743.8399999999997</v>
      </c>
      <c r="F56" s="172">
        <f t="shared" si="0"/>
        <v>23.507962672935822</v>
      </c>
      <c r="G56" s="172">
        <f t="shared" si="1"/>
        <v>2.4281769911504423</v>
      </c>
    </row>
    <row r="57" spans="1:7" x14ac:dyDescent="0.25">
      <c r="A57" s="160" t="s">
        <v>105</v>
      </c>
      <c r="B57" s="161"/>
      <c r="C57" s="137"/>
      <c r="D57" s="137"/>
      <c r="E57" s="161"/>
      <c r="F57" s="172" t="e">
        <f t="shared" si="0"/>
        <v>#DIV/0!</v>
      </c>
      <c r="G57" s="172" t="e">
        <f t="shared" si="1"/>
        <v>#DIV/0!</v>
      </c>
    </row>
    <row r="58" spans="1:7" x14ac:dyDescent="0.25">
      <c r="A58" s="160" t="s">
        <v>106</v>
      </c>
      <c r="B58" s="161"/>
      <c r="C58" s="137"/>
      <c r="D58" s="137"/>
      <c r="E58" s="161"/>
      <c r="F58" s="172" t="e">
        <f t="shared" si="0"/>
        <v>#DIV/0!</v>
      </c>
      <c r="G58" s="172" t="e">
        <f t="shared" si="1"/>
        <v>#DIV/0!</v>
      </c>
    </row>
    <row r="59" spans="1:7" x14ac:dyDescent="0.25">
      <c r="A59" s="160" t="s">
        <v>107</v>
      </c>
      <c r="B59" s="161"/>
      <c r="C59" s="137"/>
      <c r="D59" s="137"/>
      <c r="E59" s="161"/>
      <c r="F59" s="172" t="e">
        <f t="shared" si="0"/>
        <v>#DIV/0!</v>
      </c>
      <c r="G59" s="172" t="e">
        <f t="shared" si="1"/>
        <v>#DIV/0!</v>
      </c>
    </row>
    <row r="60" spans="1:7" x14ac:dyDescent="0.25">
      <c r="A60" s="160" t="s">
        <v>108</v>
      </c>
      <c r="B60" s="161"/>
      <c r="C60" s="137"/>
      <c r="D60" s="137"/>
      <c r="E60" s="161"/>
      <c r="F60" s="172" t="e">
        <f t="shared" si="0"/>
        <v>#DIV/0!</v>
      </c>
      <c r="G60" s="172" t="e">
        <f t="shared" si="1"/>
        <v>#DIV/0!</v>
      </c>
    </row>
    <row r="61" spans="1:7" x14ac:dyDescent="0.25">
      <c r="A61" s="160" t="s">
        <v>110</v>
      </c>
      <c r="B61" s="161"/>
      <c r="C61" s="137"/>
      <c r="D61" s="137"/>
      <c r="E61" s="161"/>
      <c r="F61" s="172" t="e">
        <f t="shared" si="0"/>
        <v>#DIV/0!</v>
      </c>
      <c r="G61" s="172" t="e">
        <f t="shared" si="1"/>
        <v>#DIV/0!</v>
      </c>
    </row>
    <row r="62" spans="1:7" x14ac:dyDescent="0.25">
      <c r="A62" s="160" t="s">
        <v>111</v>
      </c>
      <c r="B62" s="161"/>
      <c r="C62" s="137"/>
      <c r="D62" s="137"/>
      <c r="E62" s="161"/>
      <c r="F62" s="172" t="e">
        <f t="shared" si="0"/>
        <v>#DIV/0!</v>
      </c>
      <c r="G62" s="172" t="e">
        <f t="shared" si="1"/>
        <v>#DIV/0!</v>
      </c>
    </row>
    <row r="63" spans="1:7" x14ac:dyDescent="0.25">
      <c r="A63" s="160" t="s">
        <v>112</v>
      </c>
      <c r="B63" s="161"/>
      <c r="C63" s="137"/>
      <c r="D63" s="137"/>
      <c r="E63" s="161"/>
      <c r="F63" s="172" t="e">
        <f t="shared" si="0"/>
        <v>#DIV/0!</v>
      </c>
      <c r="G63" s="172" t="e">
        <f t="shared" si="1"/>
        <v>#DIV/0!</v>
      </c>
    </row>
    <row r="64" spans="1:7" x14ac:dyDescent="0.25">
      <c r="A64" s="160" t="s">
        <v>113</v>
      </c>
      <c r="B64" s="161"/>
      <c r="C64" s="137"/>
      <c r="D64" s="137"/>
      <c r="E64" s="161"/>
      <c r="F64" s="172" t="e">
        <f t="shared" si="0"/>
        <v>#DIV/0!</v>
      </c>
      <c r="G64" s="172" t="e">
        <f t="shared" si="1"/>
        <v>#DIV/0!</v>
      </c>
    </row>
    <row r="65" spans="1:7" x14ac:dyDescent="0.25">
      <c r="A65" s="160" t="s">
        <v>114</v>
      </c>
      <c r="B65" s="137">
        <v>1535.33</v>
      </c>
      <c r="C65" s="137"/>
      <c r="D65" s="137"/>
      <c r="E65" s="137"/>
      <c r="F65" s="172">
        <f t="shared" si="0"/>
        <v>0</v>
      </c>
      <c r="G65" s="172" t="e">
        <f t="shared" si="1"/>
        <v>#DIV/0!</v>
      </c>
    </row>
    <row r="66" spans="1:7" x14ac:dyDescent="0.25">
      <c r="A66" s="160" t="s">
        <v>115</v>
      </c>
      <c r="B66" s="161"/>
      <c r="C66" s="137"/>
      <c r="D66" s="137"/>
      <c r="E66" s="161"/>
      <c r="F66" s="172" t="e">
        <f t="shared" si="0"/>
        <v>#DIV/0!</v>
      </c>
      <c r="G66" s="172" t="e">
        <f t="shared" si="1"/>
        <v>#DIV/0!</v>
      </c>
    </row>
    <row r="67" spans="1:7" x14ac:dyDescent="0.25">
      <c r="A67" s="160" t="s">
        <v>117</v>
      </c>
      <c r="B67" s="161"/>
      <c r="C67" s="137"/>
      <c r="D67" s="137"/>
      <c r="E67" s="161"/>
      <c r="F67" s="172" t="e">
        <f t="shared" si="0"/>
        <v>#DIV/0!</v>
      </c>
      <c r="G67" s="172" t="e">
        <f t="shared" si="1"/>
        <v>#DIV/0!</v>
      </c>
    </row>
    <row r="68" spans="1:7" x14ac:dyDescent="0.25">
      <c r="A68" s="160" t="s">
        <v>118</v>
      </c>
      <c r="B68" s="161"/>
      <c r="C68" s="137"/>
      <c r="D68" s="137"/>
      <c r="E68" s="161"/>
      <c r="F68" s="172" t="e">
        <f t="shared" si="0"/>
        <v>#DIV/0!</v>
      </c>
      <c r="G68" s="172" t="e">
        <f t="shared" si="1"/>
        <v>#DIV/0!</v>
      </c>
    </row>
    <row r="69" spans="1:7" x14ac:dyDescent="0.25">
      <c r="A69" s="160" t="s">
        <v>119</v>
      </c>
      <c r="B69" s="161"/>
      <c r="C69" s="137"/>
      <c r="D69" s="137"/>
      <c r="E69" s="161"/>
      <c r="F69" s="172" t="e">
        <f t="shared" si="0"/>
        <v>#DIV/0!</v>
      </c>
      <c r="G69" s="172" t="e">
        <f t="shared" si="1"/>
        <v>#DIV/0!</v>
      </c>
    </row>
    <row r="70" spans="1:7" x14ac:dyDescent="0.25">
      <c r="A70" s="160" t="s">
        <v>120</v>
      </c>
      <c r="B70" s="161"/>
      <c r="C70" s="137"/>
      <c r="D70" s="137"/>
      <c r="E70" s="161"/>
      <c r="F70" s="172" t="e">
        <f t="shared" si="0"/>
        <v>#DIV/0!</v>
      </c>
      <c r="G70" s="172" t="e">
        <f t="shared" si="1"/>
        <v>#DIV/0!</v>
      </c>
    </row>
    <row r="71" spans="1:7" x14ac:dyDescent="0.25">
      <c r="A71" s="160" t="s">
        <v>121</v>
      </c>
      <c r="B71" s="161"/>
      <c r="C71" s="137"/>
      <c r="D71" s="137"/>
      <c r="E71" s="161"/>
      <c r="F71" s="172" t="e">
        <f t="shared" si="0"/>
        <v>#DIV/0!</v>
      </c>
      <c r="G71" s="172" t="e">
        <f t="shared" si="1"/>
        <v>#DIV/0!</v>
      </c>
    </row>
    <row r="72" spans="1:7" x14ac:dyDescent="0.25">
      <c r="A72" s="160" t="s">
        <v>122</v>
      </c>
      <c r="B72" s="161"/>
      <c r="C72" s="137"/>
      <c r="D72" s="137"/>
      <c r="E72" s="161"/>
      <c r="F72" s="172" t="e">
        <f t="shared" si="0"/>
        <v>#DIV/0!</v>
      </c>
      <c r="G72" s="172" t="e">
        <f t="shared" si="1"/>
        <v>#DIV/0!</v>
      </c>
    </row>
    <row r="73" spans="1:7" x14ac:dyDescent="0.25">
      <c r="A73" s="160" t="s">
        <v>123</v>
      </c>
      <c r="B73" s="161"/>
      <c r="C73" s="137"/>
      <c r="D73" s="137"/>
      <c r="E73" s="161"/>
      <c r="F73" s="172" t="e">
        <f t="shared" si="0"/>
        <v>#DIV/0!</v>
      </c>
      <c r="G73" s="172" t="e">
        <f t="shared" si="1"/>
        <v>#DIV/0!</v>
      </c>
    </row>
    <row r="74" spans="1:7" x14ac:dyDescent="0.25">
      <c r="A74" s="160" t="s">
        <v>124</v>
      </c>
      <c r="B74" s="161"/>
      <c r="C74" s="137"/>
      <c r="D74" s="137"/>
      <c r="E74" s="161"/>
      <c r="F74" s="172" t="e">
        <f t="shared" ref="F74:F144" si="19">E74/B74*100</f>
        <v>#DIV/0!</v>
      </c>
      <c r="G74" s="172" t="e">
        <f t="shared" ref="G74:G144" si="20">E74/D74*100</f>
        <v>#DIV/0!</v>
      </c>
    </row>
    <row r="75" spans="1:7" x14ac:dyDescent="0.25">
      <c r="A75" s="160" t="s">
        <v>125</v>
      </c>
      <c r="B75" s="161"/>
      <c r="C75" s="137"/>
      <c r="D75" s="137"/>
      <c r="E75" s="161"/>
      <c r="F75" s="172" t="e">
        <f t="shared" si="19"/>
        <v>#DIV/0!</v>
      </c>
      <c r="G75" s="172" t="e">
        <f t="shared" si="20"/>
        <v>#DIV/0!</v>
      </c>
    </row>
    <row r="76" spans="1:7" ht="23.4" x14ac:dyDescent="0.25">
      <c r="A76" s="160" t="s">
        <v>127</v>
      </c>
      <c r="B76" s="161"/>
      <c r="C76" s="137"/>
      <c r="D76" s="137"/>
      <c r="E76" s="161"/>
      <c r="F76" s="172" t="e">
        <f t="shared" si="19"/>
        <v>#DIV/0!</v>
      </c>
      <c r="G76" s="172" t="e">
        <f t="shared" si="20"/>
        <v>#DIV/0!</v>
      </c>
    </row>
    <row r="77" spans="1:7" x14ac:dyDescent="0.25">
      <c r="A77" s="160" t="s">
        <v>128</v>
      </c>
      <c r="B77" s="161"/>
      <c r="C77" s="137"/>
      <c r="D77" s="137"/>
      <c r="E77" s="161"/>
      <c r="F77" s="172" t="e">
        <f t="shared" si="19"/>
        <v>#DIV/0!</v>
      </c>
      <c r="G77" s="172" t="e">
        <f t="shared" si="20"/>
        <v>#DIV/0!</v>
      </c>
    </row>
    <row r="78" spans="1:7" x14ac:dyDescent="0.25">
      <c r="A78" s="160" t="s">
        <v>129</v>
      </c>
      <c r="B78" s="137">
        <v>2308.21</v>
      </c>
      <c r="C78" s="137"/>
      <c r="D78" s="137"/>
      <c r="E78" s="137">
        <v>2152.4699999999998</v>
      </c>
      <c r="F78" s="172">
        <f t="shared" si="19"/>
        <v>93.25278029295427</v>
      </c>
      <c r="G78" s="172" t="e">
        <f t="shared" si="20"/>
        <v>#DIV/0!</v>
      </c>
    </row>
    <row r="79" spans="1:7" x14ac:dyDescent="0.25">
      <c r="A79" s="160" t="s">
        <v>130</v>
      </c>
      <c r="B79" s="161"/>
      <c r="C79" s="137"/>
      <c r="D79" s="137"/>
      <c r="E79" s="161"/>
      <c r="F79" s="172" t="e">
        <f t="shared" si="19"/>
        <v>#DIV/0!</v>
      </c>
      <c r="G79" s="172" t="e">
        <f t="shared" si="20"/>
        <v>#DIV/0!</v>
      </c>
    </row>
    <row r="80" spans="1:7" x14ac:dyDescent="0.25">
      <c r="A80" s="160" t="s">
        <v>131</v>
      </c>
      <c r="B80" s="137">
        <v>6867.86</v>
      </c>
      <c r="C80" s="137"/>
      <c r="D80" s="137"/>
      <c r="E80" s="137"/>
      <c r="F80" s="172">
        <f t="shared" si="19"/>
        <v>0</v>
      </c>
      <c r="G80" s="172" t="e">
        <f t="shared" si="20"/>
        <v>#DIV/0!</v>
      </c>
    </row>
    <row r="81" spans="1:7" x14ac:dyDescent="0.25">
      <c r="A81" s="160" t="s">
        <v>132</v>
      </c>
      <c r="B81" s="161"/>
      <c r="C81" s="137"/>
      <c r="D81" s="137"/>
      <c r="E81" s="161"/>
      <c r="F81" s="172" t="e">
        <f t="shared" si="19"/>
        <v>#DIV/0!</v>
      </c>
      <c r="G81" s="172" t="e">
        <f t="shared" si="20"/>
        <v>#DIV/0!</v>
      </c>
    </row>
    <row r="82" spans="1:7" x14ac:dyDescent="0.25">
      <c r="A82" s="160" t="s">
        <v>133</v>
      </c>
      <c r="B82" s="162">
        <v>960.56</v>
      </c>
      <c r="C82" s="137"/>
      <c r="D82" s="137"/>
      <c r="E82" s="162">
        <v>591.37</v>
      </c>
      <c r="F82" s="172">
        <f t="shared" si="19"/>
        <v>61.565128674939615</v>
      </c>
      <c r="G82" s="172" t="e">
        <f t="shared" si="20"/>
        <v>#DIV/0!</v>
      </c>
    </row>
    <row r="83" spans="1:7" x14ac:dyDescent="0.25">
      <c r="A83" s="159" t="s">
        <v>176</v>
      </c>
      <c r="B83" s="80">
        <f t="shared" ref="B83:E83" si="21">SUM(B84:B87)</f>
        <v>0</v>
      </c>
      <c r="C83" s="80">
        <v>28500</v>
      </c>
      <c r="D83" s="80">
        <v>28500</v>
      </c>
      <c r="E83" s="80">
        <f t="shared" si="21"/>
        <v>9.85</v>
      </c>
      <c r="F83" s="172" t="e">
        <f t="shared" si="19"/>
        <v>#DIV/0!</v>
      </c>
      <c r="G83" s="172">
        <f t="shared" si="20"/>
        <v>3.4561403508771932E-2</v>
      </c>
    </row>
    <row r="84" spans="1:7" ht="23.4" x14ac:dyDescent="0.25">
      <c r="A84" s="160" t="s">
        <v>274</v>
      </c>
      <c r="B84" s="161"/>
      <c r="C84" s="137"/>
      <c r="D84" s="137"/>
      <c r="E84" s="162"/>
      <c r="F84" s="172" t="e">
        <f t="shared" si="19"/>
        <v>#DIV/0!</v>
      </c>
      <c r="G84" s="172" t="e">
        <f t="shared" si="20"/>
        <v>#DIV/0!</v>
      </c>
    </row>
    <row r="85" spans="1:7" x14ac:dyDescent="0.25">
      <c r="A85" s="160" t="s">
        <v>135</v>
      </c>
      <c r="B85" s="161"/>
      <c r="C85" s="137"/>
      <c r="D85" s="137"/>
      <c r="E85" s="162"/>
      <c r="F85" s="172" t="e">
        <f t="shared" si="19"/>
        <v>#DIV/0!</v>
      </c>
      <c r="G85" s="172" t="e">
        <f t="shared" si="20"/>
        <v>#DIV/0!</v>
      </c>
    </row>
    <row r="86" spans="1:7" x14ac:dyDescent="0.25">
      <c r="A86" s="160" t="s">
        <v>282</v>
      </c>
      <c r="B86" s="161"/>
      <c r="C86" s="137"/>
      <c r="D86" s="137"/>
      <c r="E86" s="162">
        <v>9.85</v>
      </c>
      <c r="F86" s="172" t="e">
        <f t="shared" si="19"/>
        <v>#DIV/0!</v>
      </c>
      <c r="G86" s="172" t="e">
        <f t="shared" si="20"/>
        <v>#DIV/0!</v>
      </c>
    </row>
    <row r="87" spans="1:7" x14ac:dyDescent="0.25">
      <c r="A87" s="160" t="s">
        <v>137</v>
      </c>
      <c r="B87" s="161"/>
      <c r="C87" s="137"/>
      <c r="D87" s="137"/>
      <c r="E87" s="162"/>
      <c r="F87" s="172" t="e">
        <f t="shared" si="19"/>
        <v>#DIV/0!</v>
      </c>
      <c r="G87" s="172" t="e">
        <f t="shared" si="20"/>
        <v>#DIV/0!</v>
      </c>
    </row>
    <row r="88" spans="1:7" x14ac:dyDescent="0.25">
      <c r="A88" s="175" t="s">
        <v>285</v>
      </c>
      <c r="B88" s="176">
        <f>+B89</f>
        <v>0</v>
      </c>
      <c r="C88" s="176">
        <v>50000</v>
      </c>
      <c r="D88" s="176">
        <v>50000</v>
      </c>
      <c r="E88" s="80">
        <f t="shared" ref="E88" si="22">+E89</f>
        <v>0</v>
      </c>
      <c r="F88" s="172" t="e">
        <f t="shared" ref="F88:F89" si="23">E88/B88*100</f>
        <v>#DIV/0!</v>
      </c>
      <c r="G88" s="172">
        <f t="shared" ref="G88:G89" si="24">E88/D88*100</f>
        <v>0</v>
      </c>
    </row>
    <row r="89" spans="1:7" x14ac:dyDescent="0.25">
      <c r="A89" s="174" t="s">
        <v>284</v>
      </c>
      <c r="B89" s="177"/>
      <c r="C89" s="178"/>
      <c r="D89" s="178"/>
      <c r="E89" s="162"/>
      <c r="F89" s="172" t="e">
        <f t="shared" si="23"/>
        <v>#DIV/0!</v>
      </c>
      <c r="G89" s="172" t="e">
        <f t="shared" si="24"/>
        <v>#DIV/0!</v>
      </c>
    </row>
    <row r="90" spans="1:7" ht="24" x14ac:dyDescent="0.25">
      <c r="A90" s="5" t="s">
        <v>155</v>
      </c>
      <c r="B90" s="80">
        <f t="shared" ref="B90:E91" si="25">SUM(B91)</f>
        <v>55223.130000000005</v>
      </c>
      <c r="C90" s="80">
        <f t="shared" si="25"/>
        <v>0</v>
      </c>
      <c r="D90" s="80">
        <f t="shared" si="25"/>
        <v>0</v>
      </c>
      <c r="E90" s="80">
        <f t="shared" si="25"/>
        <v>0</v>
      </c>
      <c r="F90" s="172">
        <f t="shared" si="19"/>
        <v>0</v>
      </c>
      <c r="G90" s="172" t="e">
        <f t="shared" si="20"/>
        <v>#DIV/0!</v>
      </c>
    </row>
    <row r="91" spans="1:7" ht="24.75" customHeight="1" x14ac:dyDescent="0.25">
      <c r="A91" s="5" t="s">
        <v>234</v>
      </c>
      <c r="B91" s="80">
        <f t="shared" si="25"/>
        <v>55223.130000000005</v>
      </c>
      <c r="C91" s="80">
        <f t="shared" si="25"/>
        <v>0</v>
      </c>
      <c r="D91" s="80">
        <f t="shared" si="25"/>
        <v>0</v>
      </c>
      <c r="E91" s="80">
        <f t="shared" si="25"/>
        <v>0</v>
      </c>
      <c r="F91" s="172">
        <f t="shared" si="19"/>
        <v>0</v>
      </c>
      <c r="G91" s="172" t="e">
        <f t="shared" si="20"/>
        <v>#DIV/0!</v>
      </c>
    </row>
    <row r="92" spans="1:7" x14ac:dyDescent="0.25">
      <c r="A92" s="159" t="s">
        <v>174</v>
      </c>
      <c r="B92" s="80">
        <f t="shared" ref="B92:E92" si="26">SUM(B93:B95)</f>
        <v>55223.130000000005</v>
      </c>
      <c r="C92" s="80">
        <f t="shared" si="26"/>
        <v>0</v>
      </c>
      <c r="D92" s="80">
        <f t="shared" ref="D92" si="27">SUM(D93:D95)</f>
        <v>0</v>
      </c>
      <c r="E92" s="80">
        <f t="shared" si="26"/>
        <v>0</v>
      </c>
      <c r="F92" s="172">
        <f t="shared" si="19"/>
        <v>0</v>
      </c>
      <c r="G92" s="172" t="e">
        <f t="shared" si="20"/>
        <v>#DIV/0!</v>
      </c>
    </row>
    <row r="93" spans="1:7" x14ac:dyDescent="0.25">
      <c r="A93" s="160" t="s">
        <v>96</v>
      </c>
      <c r="B93" s="137">
        <v>30123.13</v>
      </c>
      <c r="C93" s="137"/>
      <c r="D93" s="137"/>
      <c r="E93" s="137"/>
      <c r="F93" s="172">
        <f t="shared" si="19"/>
        <v>0</v>
      </c>
      <c r="G93" s="172" t="e">
        <f t="shared" si="20"/>
        <v>#DIV/0!</v>
      </c>
    </row>
    <row r="94" spans="1:7" x14ac:dyDescent="0.25">
      <c r="A94" s="160" t="s">
        <v>97</v>
      </c>
      <c r="B94" s="137">
        <v>19000</v>
      </c>
      <c r="C94" s="137"/>
      <c r="D94" s="137"/>
      <c r="E94" s="137"/>
      <c r="F94" s="172">
        <f t="shared" si="19"/>
        <v>0</v>
      </c>
      <c r="G94" s="172" t="e">
        <f t="shared" si="20"/>
        <v>#DIV/0!</v>
      </c>
    </row>
    <row r="95" spans="1:7" x14ac:dyDescent="0.25">
      <c r="A95" s="160" t="s">
        <v>102</v>
      </c>
      <c r="B95" s="137">
        <v>6100</v>
      </c>
      <c r="C95" s="137"/>
      <c r="D95" s="137"/>
      <c r="E95" s="137"/>
      <c r="F95" s="172">
        <f t="shared" si="19"/>
        <v>0</v>
      </c>
      <c r="G95" s="172" t="e">
        <f t="shared" si="20"/>
        <v>#DIV/0!</v>
      </c>
    </row>
    <row r="96" spans="1:7" x14ac:dyDescent="0.25">
      <c r="A96" s="5" t="s">
        <v>18</v>
      </c>
      <c r="B96" s="80">
        <f t="shared" ref="B96:E96" si="28">B97</f>
        <v>8221186.4800000004</v>
      </c>
      <c r="C96" s="80">
        <f t="shared" si="28"/>
        <v>15249890</v>
      </c>
      <c r="D96" s="80">
        <f t="shared" si="28"/>
        <v>15249890</v>
      </c>
      <c r="E96" s="80">
        <f t="shared" si="28"/>
        <v>13362826.829999998</v>
      </c>
      <c r="F96" s="172">
        <f t="shared" si="19"/>
        <v>162.54134196454814</v>
      </c>
      <c r="G96" s="172">
        <f t="shared" si="20"/>
        <v>87.625726021630314</v>
      </c>
    </row>
    <row r="97" spans="1:7" x14ac:dyDescent="0.25">
      <c r="A97" s="5" t="s">
        <v>4</v>
      </c>
      <c r="B97" s="80">
        <f>B98+B104+B128+B132</f>
        <v>8221186.4800000004</v>
      </c>
      <c r="C97" s="80">
        <f t="shared" ref="C97:E97" si="29">C98+C104+C128+C132</f>
        <v>15249890</v>
      </c>
      <c r="D97" s="80">
        <f t="shared" ref="D97" si="30">D98+D104+D128+D132</f>
        <v>15249890</v>
      </c>
      <c r="E97" s="80">
        <f t="shared" si="29"/>
        <v>13362826.829999998</v>
      </c>
      <c r="F97" s="172">
        <f t="shared" si="19"/>
        <v>162.54134196454814</v>
      </c>
      <c r="G97" s="172">
        <f t="shared" si="20"/>
        <v>87.625726021630314</v>
      </c>
    </row>
    <row r="98" spans="1:7" x14ac:dyDescent="0.25">
      <c r="A98" s="159" t="s">
        <v>174</v>
      </c>
      <c r="B98" s="80">
        <f>SUM(B99:B103)</f>
        <v>6911548.4100000001</v>
      </c>
      <c r="C98" s="80">
        <v>12914218</v>
      </c>
      <c r="D98" s="80">
        <v>12914218</v>
      </c>
      <c r="E98" s="80">
        <f>SUM(E99:E103)</f>
        <v>11379780.91</v>
      </c>
      <c r="F98" s="172">
        <f t="shared" si="19"/>
        <v>164.64879119612505</v>
      </c>
      <c r="G98" s="172">
        <f t="shared" si="20"/>
        <v>88.118234569061798</v>
      </c>
    </row>
    <row r="99" spans="1:7" x14ac:dyDescent="0.25">
      <c r="A99" s="160" t="s">
        <v>96</v>
      </c>
      <c r="B99" s="137">
        <v>5392248.3399999999</v>
      </c>
      <c r="C99" s="137"/>
      <c r="D99" s="137"/>
      <c r="E99" s="137">
        <v>8478785.3200000003</v>
      </c>
      <c r="F99" s="172">
        <f t="shared" si="19"/>
        <v>157.24026019172553</v>
      </c>
      <c r="G99" s="172" t="e">
        <f t="shared" si="20"/>
        <v>#DIV/0!</v>
      </c>
    </row>
    <row r="100" spans="1:7" x14ac:dyDescent="0.25">
      <c r="A100" s="160" t="s">
        <v>286</v>
      </c>
      <c r="B100" s="137"/>
      <c r="C100" s="137"/>
      <c r="D100" s="137"/>
      <c r="E100" s="137"/>
      <c r="F100" s="172"/>
      <c r="G100" s="172"/>
    </row>
    <row r="101" spans="1:7" x14ac:dyDescent="0.25">
      <c r="A101" s="160" t="s">
        <v>97</v>
      </c>
      <c r="B101" s="137">
        <v>572602.88</v>
      </c>
      <c r="C101" s="137"/>
      <c r="D101" s="137"/>
      <c r="E101" s="137">
        <v>1223641.92</v>
      </c>
      <c r="F101" s="172">
        <f t="shared" si="19"/>
        <v>213.69817769690576</v>
      </c>
      <c r="G101" s="172" t="e">
        <f t="shared" si="20"/>
        <v>#DIV/0!</v>
      </c>
    </row>
    <row r="102" spans="1:7" x14ac:dyDescent="0.25">
      <c r="A102" s="160" t="s">
        <v>100</v>
      </c>
      <c r="B102" s="137">
        <v>131678.96</v>
      </c>
      <c r="C102" s="137"/>
      <c r="D102" s="137"/>
      <c r="E102" s="137">
        <v>263296.90999999997</v>
      </c>
      <c r="F102" s="172">
        <f t="shared" si="19"/>
        <v>199.95366761705893</v>
      </c>
      <c r="G102" s="172" t="e">
        <f t="shared" si="20"/>
        <v>#DIV/0!</v>
      </c>
    </row>
    <row r="103" spans="1:7" x14ac:dyDescent="0.25">
      <c r="A103" s="160" t="s">
        <v>102</v>
      </c>
      <c r="B103" s="137">
        <v>815018.23</v>
      </c>
      <c r="C103" s="137"/>
      <c r="D103" s="137"/>
      <c r="E103" s="137">
        <v>1414056.76</v>
      </c>
      <c r="F103" s="172">
        <f t="shared" si="19"/>
        <v>173.50001606712527</v>
      </c>
      <c r="G103" s="172" t="e">
        <f t="shared" si="20"/>
        <v>#DIV/0!</v>
      </c>
    </row>
    <row r="104" spans="1:7" x14ac:dyDescent="0.25">
      <c r="A104" s="159" t="s">
        <v>175</v>
      </c>
      <c r="B104" s="80">
        <f>SUM(B105:B127)</f>
        <v>1305762.4900000002</v>
      </c>
      <c r="C104" s="80">
        <v>2320537</v>
      </c>
      <c r="D104" s="80">
        <v>2320537</v>
      </c>
      <c r="E104" s="80">
        <f>SUM(E105:E127)</f>
        <v>1899565.4399999995</v>
      </c>
      <c r="F104" s="172">
        <f t="shared" si="19"/>
        <v>145.47557113545199</v>
      </c>
      <c r="G104" s="172">
        <f t="shared" si="20"/>
        <v>81.858873183232987</v>
      </c>
    </row>
    <row r="105" spans="1:7" x14ac:dyDescent="0.25">
      <c r="A105" s="160" t="s">
        <v>105</v>
      </c>
      <c r="B105" s="137">
        <v>15226.67</v>
      </c>
      <c r="C105" s="137"/>
      <c r="D105" s="137"/>
      <c r="E105" s="137">
        <v>32221.21</v>
      </c>
      <c r="F105" s="172">
        <f t="shared" si="19"/>
        <v>211.61035209930995</v>
      </c>
      <c r="G105" s="172" t="e">
        <f t="shared" si="20"/>
        <v>#DIV/0!</v>
      </c>
    </row>
    <row r="106" spans="1:7" x14ac:dyDescent="0.25">
      <c r="A106" s="160" t="s">
        <v>106</v>
      </c>
      <c r="B106" s="137">
        <v>79006.899999999994</v>
      </c>
      <c r="C106" s="137"/>
      <c r="D106" s="137"/>
      <c r="E106" s="137">
        <v>158306.95000000001</v>
      </c>
      <c r="F106" s="172">
        <f t="shared" si="19"/>
        <v>200.37104354176662</v>
      </c>
      <c r="G106" s="172" t="e">
        <f t="shared" si="20"/>
        <v>#DIV/0!</v>
      </c>
    </row>
    <row r="107" spans="1:7" x14ac:dyDescent="0.25">
      <c r="A107" s="160" t="s">
        <v>107</v>
      </c>
      <c r="B107" s="137">
        <v>11559.97</v>
      </c>
      <c r="C107" s="137"/>
      <c r="D107" s="137"/>
      <c r="E107" s="137">
        <v>16714.48</v>
      </c>
      <c r="F107" s="172">
        <f t="shared" si="19"/>
        <v>144.58930256739421</v>
      </c>
      <c r="G107" s="172" t="e">
        <f t="shared" si="20"/>
        <v>#DIV/0!</v>
      </c>
    </row>
    <row r="108" spans="1:7" x14ac:dyDescent="0.25">
      <c r="A108" s="160" t="s">
        <v>108</v>
      </c>
      <c r="B108" s="137">
        <v>3401.85</v>
      </c>
      <c r="C108" s="137"/>
      <c r="D108" s="137"/>
      <c r="E108" s="137">
        <v>10135.1</v>
      </c>
      <c r="F108" s="172">
        <f t="shared" si="19"/>
        <v>297.92906800711376</v>
      </c>
      <c r="G108" s="172" t="e">
        <f t="shared" si="20"/>
        <v>#DIV/0!</v>
      </c>
    </row>
    <row r="109" spans="1:7" x14ac:dyDescent="0.25">
      <c r="A109" s="160" t="s">
        <v>110</v>
      </c>
      <c r="B109" s="137">
        <v>52949.69</v>
      </c>
      <c r="C109" s="137"/>
      <c r="D109" s="137"/>
      <c r="E109" s="137">
        <v>78231.11</v>
      </c>
      <c r="F109" s="172">
        <f t="shared" si="19"/>
        <v>147.74611522749234</v>
      </c>
      <c r="G109" s="172" t="e">
        <f t="shared" si="20"/>
        <v>#DIV/0!</v>
      </c>
    </row>
    <row r="110" spans="1:7" x14ac:dyDescent="0.25">
      <c r="A110" s="160" t="s">
        <v>111</v>
      </c>
      <c r="B110" s="137">
        <v>149006.26</v>
      </c>
      <c r="C110" s="137"/>
      <c r="D110" s="137"/>
      <c r="E110" s="137">
        <v>172205.63</v>
      </c>
      <c r="F110" s="172">
        <f t="shared" si="19"/>
        <v>115.56939285638066</v>
      </c>
      <c r="G110" s="172" t="e">
        <f t="shared" si="20"/>
        <v>#DIV/0!</v>
      </c>
    </row>
    <row r="111" spans="1:7" x14ac:dyDescent="0.25">
      <c r="A111" s="160" t="s">
        <v>112</v>
      </c>
      <c r="B111" s="137">
        <v>335518.46000000002</v>
      </c>
      <c r="C111" s="137"/>
      <c r="D111" s="137"/>
      <c r="E111" s="137">
        <v>471961.98</v>
      </c>
      <c r="F111" s="172">
        <f t="shared" si="19"/>
        <v>140.66647182393478</v>
      </c>
      <c r="G111" s="172" t="e">
        <f t="shared" si="20"/>
        <v>#DIV/0!</v>
      </c>
    </row>
    <row r="112" spans="1:7" x14ac:dyDescent="0.25">
      <c r="A112" s="160" t="s">
        <v>113</v>
      </c>
      <c r="B112" s="137">
        <v>20448.490000000002</v>
      </c>
      <c r="C112" s="137"/>
      <c r="D112" s="137"/>
      <c r="E112" s="137">
        <v>46885.69</v>
      </c>
      <c r="F112" s="172">
        <f t="shared" si="19"/>
        <v>229.28680797457415</v>
      </c>
      <c r="G112" s="172" t="e">
        <f t="shared" si="20"/>
        <v>#DIV/0!</v>
      </c>
    </row>
    <row r="113" spans="1:7" x14ac:dyDescent="0.25">
      <c r="A113" s="160" t="s">
        <v>114</v>
      </c>
      <c r="B113" s="137">
        <v>26059.84</v>
      </c>
      <c r="C113" s="137"/>
      <c r="D113" s="137"/>
      <c r="E113" s="137">
        <v>48849.47</v>
      </c>
      <c r="F113" s="172">
        <f t="shared" si="19"/>
        <v>187.45115088964477</v>
      </c>
      <c r="G113" s="172" t="e">
        <f t="shared" si="20"/>
        <v>#DIV/0!</v>
      </c>
    </row>
    <row r="114" spans="1:7" x14ac:dyDescent="0.25">
      <c r="A114" s="160" t="s">
        <v>115</v>
      </c>
      <c r="B114" s="137">
        <v>6953.68</v>
      </c>
      <c r="C114" s="137"/>
      <c r="D114" s="137"/>
      <c r="E114" s="137">
        <v>439.81</v>
      </c>
      <c r="F114" s="172">
        <f t="shared" si="19"/>
        <v>6.3248524522267342</v>
      </c>
      <c r="G114" s="172" t="e">
        <f t="shared" si="20"/>
        <v>#DIV/0!</v>
      </c>
    </row>
    <row r="115" spans="1:7" x14ac:dyDescent="0.25">
      <c r="A115" s="160" t="s">
        <v>117</v>
      </c>
      <c r="B115" s="137">
        <v>121375.19</v>
      </c>
      <c r="C115" s="137"/>
      <c r="D115" s="137"/>
      <c r="E115" s="137">
        <v>129222.92</v>
      </c>
      <c r="F115" s="172">
        <f t="shared" si="19"/>
        <v>106.46567885908149</v>
      </c>
      <c r="G115" s="172" t="e">
        <f t="shared" si="20"/>
        <v>#DIV/0!</v>
      </c>
    </row>
    <row r="116" spans="1:7" x14ac:dyDescent="0.25">
      <c r="A116" s="160" t="s">
        <v>118</v>
      </c>
      <c r="B116" s="137">
        <v>90372.42</v>
      </c>
      <c r="C116" s="137"/>
      <c r="D116" s="137"/>
      <c r="E116" s="137">
        <v>130596.96</v>
      </c>
      <c r="F116" s="172">
        <f t="shared" si="19"/>
        <v>144.50975197964158</v>
      </c>
      <c r="G116" s="172" t="e">
        <f t="shared" si="20"/>
        <v>#DIV/0!</v>
      </c>
    </row>
    <row r="117" spans="1:7" x14ac:dyDescent="0.25">
      <c r="A117" s="160" t="s">
        <v>119</v>
      </c>
      <c r="B117" s="137">
        <v>9951.6200000000008</v>
      </c>
      <c r="C117" s="137"/>
      <c r="D117" s="137"/>
      <c r="E117" s="137">
        <v>10227.879999999999</v>
      </c>
      <c r="F117" s="172">
        <f t="shared" si="19"/>
        <v>102.7760304352457</v>
      </c>
      <c r="G117" s="172" t="e">
        <f t="shared" si="20"/>
        <v>#DIV/0!</v>
      </c>
    </row>
    <row r="118" spans="1:7" x14ac:dyDescent="0.25">
      <c r="A118" s="160" t="s">
        <v>120</v>
      </c>
      <c r="B118" s="137">
        <v>23019.19</v>
      </c>
      <c r="C118" s="137"/>
      <c r="D118" s="137"/>
      <c r="E118" s="137">
        <v>54224.09</v>
      </c>
      <c r="F118" s="172">
        <f t="shared" si="19"/>
        <v>235.56037375772127</v>
      </c>
      <c r="G118" s="172" t="e">
        <f t="shared" si="20"/>
        <v>#DIV/0!</v>
      </c>
    </row>
    <row r="119" spans="1:7" x14ac:dyDescent="0.25">
      <c r="A119" s="160" t="s">
        <v>121</v>
      </c>
      <c r="B119" s="137">
        <v>26918.12</v>
      </c>
      <c r="C119" s="137"/>
      <c r="D119" s="137"/>
      <c r="E119" s="137">
        <v>36118.629999999997</v>
      </c>
      <c r="F119" s="172">
        <f t="shared" si="19"/>
        <v>134.17961581269421</v>
      </c>
      <c r="G119" s="172" t="e">
        <f t="shared" si="20"/>
        <v>#DIV/0!</v>
      </c>
    </row>
    <row r="120" spans="1:7" x14ac:dyDescent="0.25">
      <c r="A120" s="160" t="s">
        <v>122</v>
      </c>
      <c r="B120" s="137">
        <v>2282.5100000000002</v>
      </c>
      <c r="C120" s="137"/>
      <c r="D120" s="137"/>
      <c r="E120" s="137">
        <v>6650.75</v>
      </c>
      <c r="F120" s="172">
        <f t="shared" si="19"/>
        <v>291.37878914002562</v>
      </c>
      <c r="G120" s="172" t="e">
        <f t="shared" si="20"/>
        <v>#DIV/0!</v>
      </c>
    </row>
    <row r="121" spans="1:7" x14ac:dyDescent="0.25">
      <c r="A121" s="160" t="s">
        <v>123</v>
      </c>
      <c r="B121" s="137">
        <v>177075.47</v>
      </c>
      <c r="C121" s="137"/>
      <c r="D121" s="137"/>
      <c r="E121" s="137">
        <v>216693.23</v>
      </c>
      <c r="F121" s="172">
        <f t="shared" si="19"/>
        <v>122.37337560081021</v>
      </c>
      <c r="G121" s="172" t="e">
        <f t="shared" si="20"/>
        <v>#DIV/0!</v>
      </c>
    </row>
    <row r="122" spans="1:7" x14ac:dyDescent="0.25">
      <c r="A122" s="160" t="s">
        <v>124</v>
      </c>
      <c r="B122" s="137">
        <v>13317.73</v>
      </c>
      <c r="C122" s="137"/>
      <c r="D122" s="137"/>
      <c r="E122" s="137">
        <v>36147.39</v>
      </c>
      <c r="F122" s="172">
        <f t="shared" si="19"/>
        <v>271.4230578334296</v>
      </c>
      <c r="G122" s="172" t="e">
        <f t="shared" si="20"/>
        <v>#DIV/0!</v>
      </c>
    </row>
    <row r="123" spans="1:7" x14ac:dyDescent="0.25">
      <c r="A123" s="160" t="s">
        <v>125</v>
      </c>
      <c r="B123" s="137">
        <v>86401.1</v>
      </c>
      <c r="C123" s="137"/>
      <c r="D123" s="137"/>
      <c r="E123" s="137">
        <v>135245.12</v>
      </c>
      <c r="F123" s="172">
        <f t="shared" si="19"/>
        <v>156.53171082312608</v>
      </c>
      <c r="G123" s="172" t="e">
        <f t="shared" si="20"/>
        <v>#DIV/0!</v>
      </c>
    </row>
    <row r="124" spans="1:7" ht="23.4" x14ac:dyDescent="0.25">
      <c r="A124" s="160" t="s">
        <v>127</v>
      </c>
      <c r="B124" s="137">
        <v>9914.2099999999991</v>
      </c>
      <c r="C124" s="137"/>
      <c r="D124" s="137"/>
      <c r="E124" s="137">
        <v>12214.85</v>
      </c>
      <c r="F124" s="172">
        <f t="shared" si="19"/>
        <v>123.20547981130116</v>
      </c>
      <c r="G124" s="172" t="e">
        <f t="shared" si="20"/>
        <v>#DIV/0!</v>
      </c>
    </row>
    <row r="125" spans="1:7" x14ac:dyDescent="0.25">
      <c r="A125" s="160" t="s">
        <v>128</v>
      </c>
      <c r="B125" s="137">
        <v>26223.01</v>
      </c>
      <c r="C125" s="137"/>
      <c r="D125" s="137"/>
      <c r="E125" s="137">
        <v>59089.99</v>
      </c>
      <c r="F125" s="172">
        <f t="shared" si="19"/>
        <v>225.33641256285986</v>
      </c>
      <c r="G125" s="172" t="e">
        <f t="shared" si="20"/>
        <v>#DIV/0!</v>
      </c>
    </row>
    <row r="126" spans="1:7" x14ac:dyDescent="0.25">
      <c r="A126" s="160" t="s">
        <v>130</v>
      </c>
      <c r="B126" s="137">
        <v>7047.76</v>
      </c>
      <c r="C126" s="137"/>
      <c r="D126" s="137"/>
      <c r="E126" s="137">
        <v>11659.79</v>
      </c>
      <c r="F126" s="172">
        <f t="shared" si="19"/>
        <v>165.43965742306776</v>
      </c>
      <c r="G126" s="172" t="e">
        <f t="shared" si="20"/>
        <v>#DIV/0!</v>
      </c>
    </row>
    <row r="127" spans="1:7" x14ac:dyDescent="0.25">
      <c r="A127" s="160" t="s">
        <v>131</v>
      </c>
      <c r="B127" s="137">
        <v>11732.35</v>
      </c>
      <c r="C127" s="137"/>
      <c r="D127" s="137"/>
      <c r="E127" s="137">
        <v>25522.41</v>
      </c>
      <c r="F127" s="172">
        <f t="shared" si="19"/>
        <v>217.53877100495637</v>
      </c>
      <c r="G127" s="172" t="e">
        <f t="shared" si="20"/>
        <v>#DIV/0!</v>
      </c>
    </row>
    <row r="128" spans="1:7" x14ac:dyDescent="0.25">
      <c r="A128" s="159" t="s">
        <v>176</v>
      </c>
      <c r="B128" s="80">
        <f>SUM(B129:B131)</f>
        <v>3875.58</v>
      </c>
      <c r="C128" s="80">
        <v>15135</v>
      </c>
      <c r="D128" s="80">
        <v>15135</v>
      </c>
      <c r="E128" s="80">
        <f>SUM(E129:E131)</f>
        <v>34742.53</v>
      </c>
      <c r="F128" s="172">
        <f t="shared" si="19"/>
        <v>896.44724144515135</v>
      </c>
      <c r="G128" s="172">
        <f t="shared" si="20"/>
        <v>229.55090849025436</v>
      </c>
    </row>
    <row r="129" spans="1:7" x14ac:dyDescent="0.25">
      <c r="A129" s="160" t="s">
        <v>275</v>
      </c>
      <c r="B129" s="137"/>
      <c r="C129" s="137"/>
      <c r="D129" s="137"/>
      <c r="E129" s="137">
        <v>23786.57</v>
      </c>
      <c r="F129" s="172" t="e">
        <f t="shared" si="19"/>
        <v>#DIV/0!</v>
      </c>
      <c r="G129" s="172" t="e">
        <f t="shared" si="20"/>
        <v>#DIV/0!</v>
      </c>
    </row>
    <row r="130" spans="1:7" x14ac:dyDescent="0.25">
      <c r="A130" s="160" t="s">
        <v>135</v>
      </c>
      <c r="B130" s="137">
        <v>3782.2</v>
      </c>
      <c r="C130" s="137"/>
      <c r="D130" s="137"/>
      <c r="E130" s="137">
        <v>3336.17</v>
      </c>
      <c r="F130" s="172">
        <f t="shared" si="19"/>
        <v>88.207128126487234</v>
      </c>
      <c r="G130" s="172" t="e">
        <f t="shared" si="20"/>
        <v>#DIV/0!</v>
      </c>
    </row>
    <row r="131" spans="1:7" x14ac:dyDescent="0.25">
      <c r="A131" s="160" t="s">
        <v>137</v>
      </c>
      <c r="B131" s="162">
        <v>93.38</v>
      </c>
      <c r="C131" s="137"/>
      <c r="D131" s="137"/>
      <c r="E131" s="162">
        <v>7619.79</v>
      </c>
      <c r="F131" s="172">
        <f t="shared" si="19"/>
        <v>8159.9807239237525</v>
      </c>
      <c r="G131" s="172" t="e">
        <f t="shared" si="20"/>
        <v>#DIV/0!</v>
      </c>
    </row>
    <row r="132" spans="1:7" x14ac:dyDescent="0.25">
      <c r="A132" s="159" t="s">
        <v>267</v>
      </c>
      <c r="B132" s="80">
        <f>SUM(B133)</f>
        <v>0</v>
      </c>
      <c r="C132" s="80">
        <f t="shared" ref="C132:E132" si="31">SUM(C133)</f>
        <v>0</v>
      </c>
      <c r="D132" s="80">
        <f t="shared" si="31"/>
        <v>0</v>
      </c>
      <c r="E132" s="80">
        <f t="shared" si="31"/>
        <v>48737.95</v>
      </c>
      <c r="F132" s="172" t="e">
        <f t="shared" si="19"/>
        <v>#DIV/0!</v>
      </c>
      <c r="G132" s="172" t="e">
        <f t="shared" si="20"/>
        <v>#DIV/0!</v>
      </c>
    </row>
    <row r="133" spans="1:7" x14ac:dyDescent="0.25">
      <c r="A133" s="160" t="s">
        <v>269</v>
      </c>
      <c r="B133" s="137"/>
      <c r="C133" s="137"/>
      <c r="D133" s="137"/>
      <c r="E133" s="137">
        <v>48737.95</v>
      </c>
      <c r="F133" s="172" t="e">
        <f t="shared" si="19"/>
        <v>#DIV/0!</v>
      </c>
      <c r="G133" s="172" t="e">
        <f t="shared" si="20"/>
        <v>#DIV/0!</v>
      </c>
    </row>
    <row r="134" spans="1:7" ht="24" x14ac:dyDescent="0.25">
      <c r="A134" s="5" t="s">
        <v>276</v>
      </c>
      <c r="B134" s="80">
        <f t="shared" ref="B134:E134" si="32">B135</f>
        <v>0</v>
      </c>
      <c r="C134" s="80">
        <f t="shared" si="32"/>
        <v>66071.959999999992</v>
      </c>
      <c r="D134" s="80">
        <f t="shared" si="32"/>
        <v>66071.959999999992</v>
      </c>
      <c r="E134" s="80">
        <f t="shared" si="32"/>
        <v>41859.71</v>
      </c>
      <c r="F134" s="172" t="e">
        <f t="shared" si="19"/>
        <v>#DIV/0!</v>
      </c>
      <c r="G134" s="172">
        <f t="shared" si="20"/>
        <v>63.35472717927545</v>
      </c>
    </row>
    <row r="135" spans="1:7" ht="24" x14ac:dyDescent="0.25">
      <c r="A135" s="5" t="s">
        <v>277</v>
      </c>
      <c r="B135" s="80">
        <f>+B136+B140</f>
        <v>0</v>
      </c>
      <c r="C135" s="80">
        <f>+C136+C140</f>
        <v>66071.959999999992</v>
      </c>
      <c r="D135" s="80">
        <f>+D136+D140</f>
        <v>66071.959999999992</v>
      </c>
      <c r="E135" s="80">
        <f>+E136+E140</f>
        <v>41859.71</v>
      </c>
      <c r="F135" s="172" t="e">
        <f t="shared" si="19"/>
        <v>#DIV/0!</v>
      </c>
      <c r="G135" s="172">
        <f t="shared" si="20"/>
        <v>63.35472717927545</v>
      </c>
    </row>
    <row r="136" spans="1:7" x14ac:dyDescent="0.25">
      <c r="A136" s="159" t="s">
        <v>174</v>
      </c>
      <c r="B136" s="80">
        <f>SUM(B137:B138)</f>
        <v>0</v>
      </c>
      <c r="C136" s="80">
        <v>41859.71</v>
      </c>
      <c r="D136" s="80">
        <v>41859.71</v>
      </c>
      <c r="E136" s="80">
        <f t="shared" ref="E136" si="33">SUM(E137:E139)</f>
        <v>41859.71</v>
      </c>
      <c r="F136" s="172" t="e">
        <f t="shared" si="19"/>
        <v>#DIV/0!</v>
      </c>
      <c r="G136" s="172">
        <f t="shared" si="20"/>
        <v>100</v>
      </c>
    </row>
    <row r="137" spans="1:7" x14ac:dyDescent="0.25">
      <c r="A137" s="160" t="s">
        <v>96</v>
      </c>
      <c r="B137" s="137"/>
      <c r="C137" s="137"/>
      <c r="D137" s="137"/>
      <c r="E137" s="137">
        <v>36500</v>
      </c>
      <c r="F137" s="172" t="e">
        <f t="shared" si="19"/>
        <v>#DIV/0!</v>
      </c>
      <c r="G137" s="172" t="e">
        <f t="shared" si="20"/>
        <v>#DIV/0!</v>
      </c>
    </row>
    <row r="138" spans="1:7" x14ac:dyDescent="0.25">
      <c r="A138" s="160" t="s">
        <v>98</v>
      </c>
      <c r="B138" s="137"/>
      <c r="C138" s="137"/>
      <c r="D138" s="137"/>
      <c r="E138" s="137">
        <v>5359.71</v>
      </c>
      <c r="F138" s="172" t="e">
        <f t="shared" si="19"/>
        <v>#DIV/0!</v>
      </c>
      <c r="G138" s="172" t="e">
        <f t="shared" si="20"/>
        <v>#DIV/0!</v>
      </c>
    </row>
    <row r="139" spans="1:7" x14ac:dyDescent="0.25">
      <c r="A139" s="160" t="s">
        <v>102</v>
      </c>
      <c r="B139" s="137"/>
      <c r="C139" s="137"/>
      <c r="D139" s="137"/>
      <c r="E139" s="137"/>
      <c r="F139" s="172"/>
      <c r="G139" s="172"/>
    </row>
    <row r="140" spans="1:7" x14ac:dyDescent="0.25">
      <c r="A140" s="159" t="s">
        <v>175</v>
      </c>
      <c r="B140" s="137"/>
      <c r="C140" s="80">
        <v>24212.25</v>
      </c>
      <c r="D140" s="80">
        <v>24212.25</v>
      </c>
      <c r="E140" s="137"/>
      <c r="F140" s="172"/>
      <c r="G140" s="172"/>
    </row>
    <row r="141" spans="1:7" x14ac:dyDescent="0.25">
      <c r="A141" s="160" t="s">
        <v>111</v>
      </c>
      <c r="B141" s="137"/>
      <c r="C141" s="178"/>
      <c r="D141" s="178"/>
      <c r="E141" s="137"/>
      <c r="F141" s="172"/>
      <c r="G141" s="172"/>
    </row>
    <row r="142" spans="1:7" x14ac:dyDescent="0.25">
      <c r="A142" s="160" t="s">
        <v>112</v>
      </c>
      <c r="B142" s="137"/>
      <c r="C142" s="178"/>
      <c r="D142" s="178"/>
      <c r="E142" s="137"/>
      <c r="F142" s="172"/>
      <c r="G142" s="172"/>
    </row>
    <row r="143" spans="1:7" x14ac:dyDescent="0.25">
      <c r="A143" s="5" t="s">
        <v>20</v>
      </c>
      <c r="B143" s="80">
        <f t="shared" ref="B143:E143" si="34">B144</f>
        <v>495875.14</v>
      </c>
      <c r="C143" s="80">
        <f t="shared" si="34"/>
        <v>677440</v>
      </c>
      <c r="D143" s="80">
        <f t="shared" si="34"/>
        <v>677440</v>
      </c>
      <c r="E143" s="80">
        <f t="shared" si="34"/>
        <v>582959.92000000004</v>
      </c>
      <c r="F143" s="172">
        <f t="shared" si="19"/>
        <v>117.56183623159653</v>
      </c>
      <c r="G143" s="172">
        <f t="shared" si="20"/>
        <v>86.053365611714696</v>
      </c>
    </row>
    <row r="144" spans="1:7" x14ac:dyDescent="0.25">
      <c r="A144" s="5" t="s">
        <v>5</v>
      </c>
      <c r="B144" s="80">
        <f>B145+B151+B159</f>
        <v>495875.14</v>
      </c>
      <c r="C144" s="80">
        <f>C145+C151+C159</f>
        <v>677440</v>
      </c>
      <c r="D144" s="80">
        <f>D145+D151+D159</f>
        <v>677440</v>
      </c>
      <c r="E144" s="80">
        <f>E145+E151+E159</f>
        <v>582959.92000000004</v>
      </c>
      <c r="F144" s="172">
        <f t="shared" si="19"/>
        <v>117.56183623159653</v>
      </c>
      <c r="G144" s="172">
        <f t="shared" si="20"/>
        <v>86.053365611714696</v>
      </c>
    </row>
    <row r="145" spans="1:7" x14ac:dyDescent="0.25">
      <c r="A145" s="159" t="s">
        <v>174</v>
      </c>
      <c r="B145" s="80">
        <f t="shared" ref="B145:E145" si="35">SUM(B146:B150)</f>
        <v>388428.93</v>
      </c>
      <c r="C145" s="80">
        <v>517640</v>
      </c>
      <c r="D145" s="80">
        <v>517640</v>
      </c>
      <c r="E145" s="80">
        <f t="shared" si="35"/>
        <v>485265.30000000005</v>
      </c>
      <c r="F145" s="172">
        <f t="shared" ref="F145:F208" si="36">E145/B145*100</f>
        <v>124.93026716624843</v>
      </c>
      <c r="G145" s="172">
        <f t="shared" ref="G145:G208" si="37">E145/D145*100</f>
        <v>93.745711305154174</v>
      </c>
    </row>
    <row r="146" spans="1:7" x14ac:dyDescent="0.25">
      <c r="A146" s="160" t="s">
        <v>96</v>
      </c>
      <c r="B146" s="137">
        <v>75277.91</v>
      </c>
      <c r="C146" s="137"/>
      <c r="D146" s="137"/>
      <c r="E146" s="137">
        <v>78150.78</v>
      </c>
      <c r="F146" s="172">
        <f t="shared" si="36"/>
        <v>103.81635196832642</v>
      </c>
      <c r="G146" s="172" t="e">
        <f t="shared" si="37"/>
        <v>#DIV/0!</v>
      </c>
    </row>
    <row r="147" spans="1:7" x14ac:dyDescent="0.25">
      <c r="A147" s="160" t="s">
        <v>257</v>
      </c>
      <c r="B147" s="137"/>
      <c r="C147" s="137"/>
      <c r="D147" s="137"/>
      <c r="E147" s="137"/>
      <c r="F147" s="172" t="e">
        <f t="shared" si="36"/>
        <v>#DIV/0!</v>
      </c>
      <c r="G147" s="172" t="e">
        <f t="shared" si="37"/>
        <v>#DIV/0!</v>
      </c>
    </row>
    <row r="148" spans="1:7" x14ac:dyDescent="0.25">
      <c r="A148" s="160" t="s">
        <v>98</v>
      </c>
      <c r="B148" s="137">
        <v>265099.83</v>
      </c>
      <c r="C148" s="137"/>
      <c r="D148" s="137"/>
      <c r="E148" s="137">
        <v>346262.99</v>
      </c>
      <c r="F148" s="172">
        <f t="shared" si="36"/>
        <v>130.6160739522164</v>
      </c>
      <c r="G148" s="172" t="e">
        <f t="shared" si="37"/>
        <v>#DIV/0!</v>
      </c>
    </row>
    <row r="149" spans="1:7" x14ac:dyDescent="0.25">
      <c r="A149" s="160" t="s">
        <v>102</v>
      </c>
      <c r="B149" s="137">
        <v>46943.26</v>
      </c>
      <c r="C149" s="137"/>
      <c r="D149" s="137"/>
      <c r="E149" s="137">
        <v>59757.21</v>
      </c>
      <c r="F149" s="172">
        <f t="shared" si="36"/>
        <v>127.29667688183564</v>
      </c>
      <c r="G149" s="172" t="e">
        <f t="shared" si="37"/>
        <v>#DIV/0!</v>
      </c>
    </row>
    <row r="150" spans="1:7" ht="17.25" customHeight="1" x14ac:dyDescent="0.25">
      <c r="A150" s="160" t="s">
        <v>103</v>
      </c>
      <c r="B150" s="137">
        <v>1107.93</v>
      </c>
      <c r="C150" s="137"/>
      <c r="D150" s="137"/>
      <c r="E150" s="137">
        <v>1094.32</v>
      </c>
      <c r="F150" s="172">
        <f t="shared" si="36"/>
        <v>98.771583042249958</v>
      </c>
      <c r="G150" s="172" t="e">
        <f t="shared" si="37"/>
        <v>#DIV/0!</v>
      </c>
    </row>
    <row r="151" spans="1:7" x14ac:dyDescent="0.25">
      <c r="A151" s="159" t="s">
        <v>175</v>
      </c>
      <c r="B151" s="80">
        <f>SUM(B152:B158)</f>
        <v>75460.87</v>
      </c>
      <c r="C151" s="80">
        <v>109200</v>
      </c>
      <c r="D151" s="80">
        <v>109200</v>
      </c>
      <c r="E151" s="80">
        <f>SUM(E152:E158)</f>
        <v>58202.1</v>
      </c>
      <c r="F151" s="172">
        <f t="shared" si="36"/>
        <v>77.128848368697575</v>
      </c>
      <c r="G151" s="172">
        <f t="shared" si="37"/>
        <v>53.298626373626369</v>
      </c>
    </row>
    <row r="152" spans="1:7" x14ac:dyDescent="0.25">
      <c r="A152" s="160" t="s">
        <v>105</v>
      </c>
      <c r="B152" s="161"/>
      <c r="C152" s="137"/>
      <c r="D152" s="137"/>
      <c r="E152" s="161"/>
      <c r="F152" s="172" t="e">
        <f t="shared" si="36"/>
        <v>#DIV/0!</v>
      </c>
      <c r="G152" s="172" t="e">
        <f t="shared" si="37"/>
        <v>#DIV/0!</v>
      </c>
    </row>
    <row r="153" spans="1:7" x14ac:dyDescent="0.25">
      <c r="A153" s="160" t="s">
        <v>108</v>
      </c>
      <c r="B153" s="161"/>
      <c r="C153" s="137"/>
      <c r="D153" s="137"/>
      <c r="E153" s="161"/>
      <c r="F153" s="172" t="e">
        <f t="shared" si="36"/>
        <v>#DIV/0!</v>
      </c>
      <c r="G153" s="172" t="e">
        <f t="shared" si="37"/>
        <v>#DIV/0!</v>
      </c>
    </row>
    <row r="154" spans="1:7" x14ac:dyDescent="0.25">
      <c r="A154" s="160" t="s">
        <v>111</v>
      </c>
      <c r="B154" s="161"/>
      <c r="C154" s="137"/>
      <c r="D154" s="137"/>
      <c r="E154" s="161"/>
      <c r="F154" s="172" t="e">
        <f t="shared" si="36"/>
        <v>#DIV/0!</v>
      </c>
      <c r="G154" s="172" t="e">
        <f t="shared" si="37"/>
        <v>#DIV/0!</v>
      </c>
    </row>
    <row r="155" spans="1:7" x14ac:dyDescent="0.25">
      <c r="A155" s="160" t="s">
        <v>112</v>
      </c>
      <c r="B155" s="161"/>
      <c r="C155" s="137"/>
      <c r="D155" s="137"/>
      <c r="E155" s="137"/>
      <c r="F155" s="172" t="e">
        <f t="shared" si="36"/>
        <v>#DIV/0!</v>
      </c>
      <c r="G155" s="172" t="e">
        <f t="shared" si="37"/>
        <v>#DIV/0!</v>
      </c>
    </row>
    <row r="156" spans="1:7" x14ac:dyDescent="0.25">
      <c r="A156" s="160" t="s">
        <v>121</v>
      </c>
      <c r="B156" s="161"/>
      <c r="C156" s="137"/>
      <c r="D156" s="137"/>
      <c r="E156" s="137">
        <v>2750</v>
      </c>
      <c r="F156" s="172" t="e">
        <f t="shared" si="36"/>
        <v>#DIV/0!</v>
      </c>
      <c r="G156" s="172" t="e">
        <f t="shared" si="37"/>
        <v>#DIV/0!</v>
      </c>
    </row>
    <row r="157" spans="1:7" x14ac:dyDescent="0.25">
      <c r="A157" s="160" t="s">
        <v>123</v>
      </c>
      <c r="B157" s="137">
        <v>18697.599999999999</v>
      </c>
      <c r="C157" s="137"/>
      <c r="D157" s="137"/>
      <c r="E157" s="137"/>
      <c r="F157" s="172">
        <f t="shared" si="36"/>
        <v>0</v>
      </c>
      <c r="G157" s="172" t="e">
        <f t="shared" si="37"/>
        <v>#DIV/0!</v>
      </c>
    </row>
    <row r="158" spans="1:7" x14ac:dyDescent="0.25">
      <c r="A158" s="160" t="s">
        <v>132</v>
      </c>
      <c r="B158" s="137">
        <v>56763.27</v>
      </c>
      <c r="C158" s="137"/>
      <c r="D158" s="137"/>
      <c r="E158" s="137">
        <v>55452.1</v>
      </c>
      <c r="F158" s="172">
        <f t="shared" si="36"/>
        <v>97.690108409892531</v>
      </c>
      <c r="G158" s="172" t="e">
        <f t="shared" si="37"/>
        <v>#DIV/0!</v>
      </c>
    </row>
    <row r="159" spans="1:7" x14ac:dyDescent="0.25">
      <c r="A159" s="159" t="s">
        <v>176</v>
      </c>
      <c r="B159" s="80">
        <f t="shared" ref="B159:E159" si="38">SUM(B160)</f>
        <v>31985.34</v>
      </c>
      <c r="C159" s="80">
        <v>50600</v>
      </c>
      <c r="D159" s="80">
        <v>50600</v>
      </c>
      <c r="E159" s="80">
        <f t="shared" si="38"/>
        <v>39492.519999999997</v>
      </c>
      <c r="F159" s="172">
        <f t="shared" si="36"/>
        <v>123.47069000986075</v>
      </c>
      <c r="G159" s="172">
        <f t="shared" si="37"/>
        <v>78.048458498023706</v>
      </c>
    </row>
    <row r="160" spans="1:7" x14ac:dyDescent="0.25">
      <c r="A160" s="160" t="s">
        <v>137</v>
      </c>
      <c r="B160" s="137">
        <v>31985.34</v>
      </c>
      <c r="C160" s="137"/>
      <c r="D160" s="137"/>
      <c r="E160" s="137">
        <v>39492.519999999997</v>
      </c>
      <c r="F160" s="172">
        <f t="shared" si="36"/>
        <v>123.47069000986075</v>
      </c>
      <c r="G160" s="172" t="e">
        <f t="shared" si="37"/>
        <v>#DIV/0!</v>
      </c>
    </row>
    <row r="161" spans="1:7" x14ac:dyDescent="0.25">
      <c r="A161" s="5" t="s">
        <v>273</v>
      </c>
      <c r="B161" s="80">
        <f>+B162</f>
        <v>0</v>
      </c>
      <c r="C161" s="80">
        <f t="shared" ref="C161:E162" si="39">+C162</f>
        <v>0</v>
      </c>
      <c r="D161" s="80">
        <f t="shared" si="39"/>
        <v>0</v>
      </c>
      <c r="E161" s="80">
        <f t="shared" si="39"/>
        <v>24212.25</v>
      </c>
      <c r="F161" s="172" t="e">
        <f t="shared" si="36"/>
        <v>#DIV/0!</v>
      </c>
      <c r="G161" s="172" t="e">
        <f t="shared" si="37"/>
        <v>#DIV/0!</v>
      </c>
    </row>
    <row r="162" spans="1:7" x14ac:dyDescent="0.25">
      <c r="A162" s="5" t="s">
        <v>278</v>
      </c>
      <c r="B162" s="80">
        <f>+B163</f>
        <v>0</v>
      </c>
      <c r="C162" s="80">
        <f t="shared" si="39"/>
        <v>0</v>
      </c>
      <c r="D162" s="80">
        <f t="shared" si="39"/>
        <v>0</v>
      </c>
      <c r="E162" s="80">
        <f t="shared" si="39"/>
        <v>24212.25</v>
      </c>
      <c r="F162" s="172" t="e">
        <f t="shared" si="36"/>
        <v>#DIV/0!</v>
      </c>
      <c r="G162" s="172" t="e">
        <f t="shared" si="37"/>
        <v>#DIV/0!</v>
      </c>
    </row>
    <row r="163" spans="1:7" x14ac:dyDescent="0.25">
      <c r="A163" s="159" t="s">
        <v>175</v>
      </c>
      <c r="B163" s="80">
        <f>SUM(B164:B165)</f>
        <v>0</v>
      </c>
      <c r="C163" s="80">
        <f t="shared" ref="C163:E163" si="40">SUM(C164:C165)</f>
        <v>0</v>
      </c>
      <c r="D163" s="80">
        <f t="shared" ref="D163" si="41">SUM(D164:D165)</f>
        <v>0</v>
      </c>
      <c r="E163" s="80">
        <f t="shared" si="40"/>
        <v>24212.25</v>
      </c>
      <c r="F163" s="172" t="e">
        <f t="shared" si="36"/>
        <v>#DIV/0!</v>
      </c>
      <c r="G163" s="172" t="e">
        <f t="shared" si="37"/>
        <v>#DIV/0!</v>
      </c>
    </row>
    <row r="164" spans="1:7" x14ac:dyDescent="0.25">
      <c r="A164" s="160" t="s">
        <v>111</v>
      </c>
      <c r="B164" s="137"/>
      <c r="C164" s="137"/>
      <c r="D164" s="137"/>
      <c r="E164" s="137">
        <v>10000</v>
      </c>
      <c r="F164" s="172" t="e">
        <f t="shared" si="36"/>
        <v>#DIV/0!</v>
      </c>
      <c r="G164" s="172" t="e">
        <f t="shared" si="37"/>
        <v>#DIV/0!</v>
      </c>
    </row>
    <row r="165" spans="1:7" x14ac:dyDescent="0.25">
      <c r="A165" s="160" t="s">
        <v>112</v>
      </c>
      <c r="B165" s="137"/>
      <c r="C165" s="137"/>
      <c r="D165" s="137"/>
      <c r="E165" s="137">
        <v>14212.25</v>
      </c>
      <c r="F165" s="172" t="e">
        <f t="shared" si="36"/>
        <v>#DIV/0!</v>
      </c>
      <c r="G165" s="172" t="e">
        <f t="shared" si="37"/>
        <v>#DIV/0!</v>
      </c>
    </row>
    <row r="166" spans="1:7" x14ac:dyDescent="0.25">
      <c r="A166" s="5" t="s">
        <v>22</v>
      </c>
      <c r="B166" s="80">
        <f>+B167</f>
        <v>0</v>
      </c>
      <c r="C166" s="80">
        <f t="shared" ref="C166:E167" si="42">+C167</f>
        <v>3000</v>
      </c>
      <c r="D166" s="80">
        <f t="shared" si="42"/>
        <v>3000</v>
      </c>
      <c r="E166" s="80">
        <f t="shared" si="42"/>
        <v>210.7</v>
      </c>
      <c r="F166" s="172" t="e">
        <f t="shared" si="36"/>
        <v>#DIV/0!</v>
      </c>
      <c r="G166" s="172">
        <f t="shared" si="37"/>
        <v>7.0233333333333325</v>
      </c>
    </row>
    <row r="167" spans="1:7" x14ac:dyDescent="0.25">
      <c r="A167" s="5" t="s">
        <v>6</v>
      </c>
      <c r="B167" s="80">
        <f>+B168</f>
        <v>0</v>
      </c>
      <c r="C167" s="80">
        <f t="shared" si="42"/>
        <v>3000</v>
      </c>
      <c r="D167" s="80">
        <f t="shared" si="42"/>
        <v>3000</v>
      </c>
      <c r="E167" s="80">
        <f t="shared" si="42"/>
        <v>210.7</v>
      </c>
      <c r="F167" s="172" t="e">
        <f t="shared" si="36"/>
        <v>#DIV/0!</v>
      </c>
      <c r="G167" s="172">
        <f t="shared" si="37"/>
        <v>7.0233333333333325</v>
      </c>
    </row>
    <row r="168" spans="1:7" x14ac:dyDescent="0.25">
      <c r="A168" s="159" t="s">
        <v>175</v>
      </c>
      <c r="B168" s="80">
        <f>SUM(B169:B170)</f>
        <v>0</v>
      </c>
      <c r="C168" s="80">
        <v>3000</v>
      </c>
      <c r="D168" s="80">
        <v>3000</v>
      </c>
      <c r="E168" s="80">
        <f t="shared" ref="E168" si="43">SUM(E169:E170)</f>
        <v>210.7</v>
      </c>
      <c r="F168" s="172" t="e">
        <f t="shared" si="36"/>
        <v>#DIV/0!</v>
      </c>
      <c r="G168" s="172">
        <f t="shared" si="37"/>
        <v>7.0233333333333325</v>
      </c>
    </row>
    <row r="169" spans="1:7" x14ac:dyDescent="0.25">
      <c r="A169" s="160" t="s">
        <v>105</v>
      </c>
      <c r="B169" s="137"/>
      <c r="C169" s="137"/>
      <c r="D169" s="137"/>
      <c r="E169" s="137"/>
      <c r="F169" s="172" t="e">
        <f t="shared" si="36"/>
        <v>#DIV/0!</v>
      </c>
      <c r="G169" s="172" t="e">
        <f t="shared" si="37"/>
        <v>#DIV/0!</v>
      </c>
    </row>
    <row r="170" spans="1:7" x14ac:dyDescent="0.25">
      <c r="A170" s="160" t="s">
        <v>114</v>
      </c>
      <c r="B170" s="137"/>
      <c r="C170" s="137"/>
      <c r="D170" s="137"/>
      <c r="E170" s="137">
        <v>210.7</v>
      </c>
      <c r="F170" s="172" t="e">
        <f t="shared" si="36"/>
        <v>#DIV/0!</v>
      </c>
      <c r="G170" s="172" t="e">
        <f t="shared" si="37"/>
        <v>#DIV/0!</v>
      </c>
    </row>
    <row r="171" spans="1:7" ht="24" x14ac:dyDescent="0.25">
      <c r="A171" s="5" t="s">
        <v>23</v>
      </c>
      <c r="B171" s="80">
        <f>+B172</f>
        <v>0</v>
      </c>
      <c r="C171" s="80">
        <f t="shared" ref="C171:E173" si="44">+C172</f>
        <v>100000</v>
      </c>
      <c r="D171" s="80">
        <f t="shared" si="44"/>
        <v>100000</v>
      </c>
      <c r="E171" s="80">
        <f t="shared" si="44"/>
        <v>99542.1</v>
      </c>
      <c r="F171" s="172" t="e">
        <f t="shared" si="36"/>
        <v>#DIV/0!</v>
      </c>
      <c r="G171" s="172">
        <f t="shared" si="37"/>
        <v>99.542100000000005</v>
      </c>
    </row>
    <row r="172" spans="1:7" ht="24" x14ac:dyDescent="0.25">
      <c r="A172" s="5" t="s">
        <v>9</v>
      </c>
      <c r="B172" s="80">
        <f>+B173</f>
        <v>0</v>
      </c>
      <c r="C172" s="80">
        <f t="shared" si="44"/>
        <v>100000</v>
      </c>
      <c r="D172" s="80">
        <f t="shared" si="44"/>
        <v>100000</v>
      </c>
      <c r="E172" s="80">
        <f t="shared" si="44"/>
        <v>99542.1</v>
      </c>
      <c r="F172" s="172" t="e">
        <f t="shared" si="36"/>
        <v>#DIV/0!</v>
      </c>
      <c r="G172" s="172">
        <f t="shared" si="37"/>
        <v>99.542100000000005</v>
      </c>
    </row>
    <row r="173" spans="1:7" x14ac:dyDescent="0.25">
      <c r="A173" s="159" t="s">
        <v>267</v>
      </c>
      <c r="B173" s="80">
        <f>+B174</f>
        <v>0</v>
      </c>
      <c r="C173" s="80">
        <v>100000</v>
      </c>
      <c r="D173" s="80">
        <v>100000</v>
      </c>
      <c r="E173" s="80">
        <f t="shared" si="44"/>
        <v>99542.1</v>
      </c>
      <c r="F173" s="172" t="e">
        <f t="shared" si="36"/>
        <v>#DIV/0!</v>
      </c>
      <c r="G173" s="172">
        <f t="shared" si="37"/>
        <v>99.542100000000005</v>
      </c>
    </row>
    <row r="174" spans="1:7" x14ac:dyDescent="0.25">
      <c r="A174" s="160" t="s">
        <v>269</v>
      </c>
      <c r="B174" s="137"/>
      <c r="C174" s="137"/>
      <c r="D174" s="137"/>
      <c r="E174" s="137">
        <v>99542.1</v>
      </c>
      <c r="F174" s="172" t="e">
        <f t="shared" si="36"/>
        <v>#DIV/0!</v>
      </c>
      <c r="G174" s="172" t="e">
        <f t="shared" si="37"/>
        <v>#DIV/0!</v>
      </c>
    </row>
    <row r="175" spans="1:7" x14ac:dyDescent="0.25">
      <c r="A175" s="157" t="s">
        <v>150</v>
      </c>
      <c r="B175" s="158">
        <f>B176+B180</f>
        <v>27887.72</v>
      </c>
      <c r="C175" s="158">
        <f>C176+C180</f>
        <v>44600</v>
      </c>
      <c r="D175" s="158">
        <f>D176+D180</f>
        <v>44600</v>
      </c>
      <c r="E175" s="158">
        <f>E176+E180</f>
        <v>38705.380000000005</v>
      </c>
      <c r="F175" s="172">
        <f t="shared" si="36"/>
        <v>138.79004809285235</v>
      </c>
      <c r="G175" s="172">
        <f t="shared" si="37"/>
        <v>86.783363228699557</v>
      </c>
    </row>
    <row r="176" spans="1:7" x14ac:dyDescent="0.25">
      <c r="A176" s="5" t="s">
        <v>149</v>
      </c>
      <c r="B176" s="80">
        <f>+B177</f>
        <v>19900</v>
      </c>
      <c r="C176" s="80">
        <f t="shared" ref="C176:E176" si="45">+C177</f>
        <v>11600</v>
      </c>
      <c r="D176" s="80">
        <f t="shared" si="45"/>
        <v>11600</v>
      </c>
      <c r="E176" s="80">
        <f t="shared" si="45"/>
        <v>11600</v>
      </c>
      <c r="F176" s="172">
        <f t="shared" si="36"/>
        <v>58.291457286432156</v>
      </c>
      <c r="G176" s="172">
        <f t="shared" si="37"/>
        <v>100</v>
      </c>
    </row>
    <row r="177" spans="1:7" x14ac:dyDescent="0.25">
      <c r="A177" s="159" t="s">
        <v>174</v>
      </c>
      <c r="B177" s="80">
        <f>SUM(B178:B179)</f>
        <v>19900</v>
      </c>
      <c r="C177" s="80">
        <v>11600</v>
      </c>
      <c r="D177" s="80">
        <v>11600</v>
      </c>
      <c r="E177" s="80">
        <f>SUM(E178:E179)</f>
        <v>11600</v>
      </c>
      <c r="F177" s="172">
        <f t="shared" si="36"/>
        <v>58.291457286432156</v>
      </c>
      <c r="G177" s="172">
        <f t="shared" si="37"/>
        <v>100</v>
      </c>
    </row>
    <row r="178" spans="1:7" x14ac:dyDescent="0.25">
      <c r="A178" s="160" t="s">
        <v>96</v>
      </c>
      <c r="B178" s="137">
        <v>17600</v>
      </c>
      <c r="C178" s="137"/>
      <c r="D178" s="137"/>
      <c r="E178" s="137">
        <v>10000</v>
      </c>
      <c r="F178" s="172">
        <f t="shared" si="36"/>
        <v>56.81818181818182</v>
      </c>
      <c r="G178" s="172" t="e">
        <f t="shared" si="37"/>
        <v>#DIV/0!</v>
      </c>
    </row>
    <row r="179" spans="1:7" x14ac:dyDescent="0.25">
      <c r="A179" s="160" t="s">
        <v>102</v>
      </c>
      <c r="B179" s="137">
        <v>2300</v>
      </c>
      <c r="C179" s="137"/>
      <c r="D179" s="137"/>
      <c r="E179" s="137">
        <v>1600</v>
      </c>
      <c r="F179" s="172">
        <f t="shared" si="36"/>
        <v>69.565217391304344</v>
      </c>
      <c r="G179" s="172" t="e">
        <f t="shared" si="37"/>
        <v>#DIV/0!</v>
      </c>
    </row>
    <row r="180" spans="1:7" x14ac:dyDescent="0.25">
      <c r="A180" s="5" t="s">
        <v>17</v>
      </c>
      <c r="B180" s="80">
        <f t="shared" ref="B180:E180" si="46">B181</f>
        <v>7987.7199999999993</v>
      </c>
      <c r="C180" s="80">
        <f t="shared" si="46"/>
        <v>33000</v>
      </c>
      <c r="D180" s="80">
        <f t="shared" si="46"/>
        <v>33000</v>
      </c>
      <c r="E180" s="80">
        <f t="shared" si="46"/>
        <v>27105.38</v>
      </c>
      <c r="F180" s="172">
        <f t="shared" si="36"/>
        <v>339.33813403574493</v>
      </c>
      <c r="G180" s="172">
        <f t="shared" si="37"/>
        <v>82.137515151515146</v>
      </c>
    </row>
    <row r="181" spans="1:7" x14ac:dyDescent="0.25">
      <c r="A181" s="5" t="s">
        <v>2</v>
      </c>
      <c r="B181" s="80">
        <f t="shared" ref="B181:E181" si="47">B182+B186</f>
        <v>7987.7199999999993</v>
      </c>
      <c r="C181" s="80">
        <f t="shared" si="47"/>
        <v>33000</v>
      </c>
      <c r="D181" s="80">
        <f t="shared" ref="D181" si="48">D182+D186</f>
        <v>33000</v>
      </c>
      <c r="E181" s="80">
        <f t="shared" si="47"/>
        <v>27105.38</v>
      </c>
      <c r="F181" s="172">
        <f t="shared" si="36"/>
        <v>339.33813403574493</v>
      </c>
      <c r="G181" s="172">
        <f t="shared" si="37"/>
        <v>82.137515151515146</v>
      </c>
    </row>
    <row r="182" spans="1:7" x14ac:dyDescent="0.25">
      <c r="A182" s="159" t="s">
        <v>174</v>
      </c>
      <c r="B182" s="80">
        <f t="shared" ref="B182:E182" si="49">SUM(B183:B185)</f>
        <v>7048.99</v>
      </c>
      <c r="C182" s="80">
        <v>30400</v>
      </c>
      <c r="D182" s="80">
        <v>30400</v>
      </c>
      <c r="E182" s="80">
        <f t="shared" si="49"/>
        <v>25710.48</v>
      </c>
      <c r="F182" s="172">
        <f t="shared" si="36"/>
        <v>364.73991309393261</v>
      </c>
      <c r="G182" s="172">
        <f t="shared" si="37"/>
        <v>84.573947368421059</v>
      </c>
    </row>
    <row r="183" spans="1:7" x14ac:dyDescent="0.25">
      <c r="A183" s="160" t="s">
        <v>96</v>
      </c>
      <c r="B183" s="137">
        <v>5274.66</v>
      </c>
      <c r="C183" s="137"/>
      <c r="D183" s="137"/>
      <c r="E183" s="137">
        <v>21682.799999999999</v>
      </c>
      <c r="F183" s="172">
        <f t="shared" si="36"/>
        <v>411.07483705110849</v>
      </c>
      <c r="G183" s="172" t="e">
        <f t="shared" si="37"/>
        <v>#DIV/0!</v>
      </c>
    </row>
    <row r="184" spans="1:7" x14ac:dyDescent="0.25">
      <c r="A184" s="160" t="s">
        <v>100</v>
      </c>
      <c r="B184" s="137">
        <v>300</v>
      </c>
      <c r="C184" s="137"/>
      <c r="D184" s="137"/>
      <c r="E184" s="162">
        <v>400</v>
      </c>
      <c r="F184" s="172">
        <f t="shared" si="36"/>
        <v>133.33333333333331</v>
      </c>
      <c r="G184" s="172" t="e">
        <f t="shared" si="37"/>
        <v>#DIV/0!</v>
      </c>
    </row>
    <row r="185" spans="1:7" x14ac:dyDescent="0.25">
      <c r="A185" s="160" t="s">
        <v>102</v>
      </c>
      <c r="B185" s="137">
        <v>1474.33</v>
      </c>
      <c r="C185" s="137"/>
      <c r="D185" s="137"/>
      <c r="E185" s="137">
        <v>3627.68</v>
      </c>
      <c r="F185" s="172">
        <f t="shared" si="36"/>
        <v>246.05617466917175</v>
      </c>
      <c r="G185" s="172" t="e">
        <f t="shared" si="37"/>
        <v>#DIV/0!</v>
      </c>
    </row>
    <row r="186" spans="1:7" x14ac:dyDescent="0.25">
      <c r="A186" s="159" t="s">
        <v>175</v>
      </c>
      <c r="B186" s="80">
        <f>SUM(B187:B190)</f>
        <v>938.73</v>
      </c>
      <c r="C186" s="80">
        <v>2600</v>
      </c>
      <c r="D186" s="80">
        <v>2600</v>
      </c>
      <c r="E186" s="80">
        <f>SUM(E187:E190)</f>
        <v>1394.9</v>
      </c>
      <c r="F186" s="172">
        <f t="shared" si="36"/>
        <v>148.59437751004018</v>
      </c>
      <c r="G186" s="172">
        <f t="shared" si="37"/>
        <v>53.650000000000006</v>
      </c>
    </row>
    <row r="187" spans="1:7" x14ac:dyDescent="0.25">
      <c r="A187" s="160" t="s">
        <v>105</v>
      </c>
      <c r="B187" s="161"/>
      <c r="C187" s="137"/>
      <c r="D187" s="137"/>
      <c r="E187" s="161"/>
      <c r="F187" s="172" t="e">
        <f t="shared" si="36"/>
        <v>#DIV/0!</v>
      </c>
      <c r="G187" s="172" t="e">
        <f t="shared" si="37"/>
        <v>#DIV/0!</v>
      </c>
    </row>
    <row r="188" spans="1:7" x14ac:dyDescent="0.25">
      <c r="A188" s="160" t="s">
        <v>106</v>
      </c>
      <c r="B188" s="162">
        <v>153.28</v>
      </c>
      <c r="C188" s="137"/>
      <c r="D188" s="137"/>
      <c r="E188" s="162">
        <v>242.15</v>
      </c>
      <c r="F188" s="172">
        <f t="shared" si="36"/>
        <v>157.97886221294362</v>
      </c>
      <c r="G188" s="172" t="e">
        <f t="shared" si="37"/>
        <v>#DIV/0!</v>
      </c>
    </row>
    <row r="189" spans="1:7" x14ac:dyDescent="0.25">
      <c r="A189" s="160" t="s">
        <v>107</v>
      </c>
      <c r="B189" s="162">
        <v>785.45</v>
      </c>
      <c r="C189" s="137"/>
      <c r="D189" s="137"/>
      <c r="E189" s="162">
        <v>265.45</v>
      </c>
      <c r="F189" s="172">
        <f t="shared" si="36"/>
        <v>33.79591317079381</v>
      </c>
      <c r="G189" s="172" t="e">
        <f t="shared" si="37"/>
        <v>#DIV/0!</v>
      </c>
    </row>
    <row r="190" spans="1:7" x14ac:dyDescent="0.25">
      <c r="A190" s="160" t="s">
        <v>123</v>
      </c>
      <c r="B190" s="161"/>
      <c r="C190" s="137"/>
      <c r="D190" s="137"/>
      <c r="E190" s="162">
        <v>887.3</v>
      </c>
      <c r="F190" s="172" t="e">
        <f t="shared" si="36"/>
        <v>#DIV/0!</v>
      </c>
      <c r="G190" s="172" t="e">
        <f t="shared" si="37"/>
        <v>#DIV/0!</v>
      </c>
    </row>
    <row r="191" spans="1:7" x14ac:dyDescent="0.25">
      <c r="A191" s="157" t="s">
        <v>151</v>
      </c>
      <c r="B191" s="158">
        <f t="shared" ref="B191" si="50">B192+B205</f>
        <v>182555.33</v>
      </c>
      <c r="C191" s="158">
        <f t="shared" ref="C191:E191" si="51">C192+C205</f>
        <v>157388</v>
      </c>
      <c r="D191" s="158">
        <f t="shared" ref="D191" si="52">D192+D205</f>
        <v>157388</v>
      </c>
      <c r="E191" s="158">
        <f t="shared" si="51"/>
        <v>144760.01999999999</v>
      </c>
      <c r="F191" s="172">
        <f t="shared" si="36"/>
        <v>79.2965179378767</v>
      </c>
      <c r="G191" s="172">
        <f t="shared" si="37"/>
        <v>91.976529341499983</v>
      </c>
    </row>
    <row r="192" spans="1:7" x14ac:dyDescent="0.25">
      <c r="A192" s="5" t="s">
        <v>17</v>
      </c>
      <c r="B192" s="80">
        <f t="shared" ref="B192:E192" si="53">B193</f>
        <v>1291.96</v>
      </c>
      <c r="C192" s="176">
        <f t="shared" si="53"/>
        <v>36200</v>
      </c>
      <c r="D192" s="176">
        <f t="shared" si="53"/>
        <v>36200</v>
      </c>
      <c r="E192" s="80">
        <f t="shared" si="53"/>
        <v>31163.05</v>
      </c>
      <c r="F192" s="172">
        <f t="shared" si="36"/>
        <v>2412.0754512523608</v>
      </c>
      <c r="G192" s="172">
        <f t="shared" si="37"/>
        <v>86.085773480662979</v>
      </c>
    </row>
    <row r="193" spans="1:7" x14ac:dyDescent="0.25">
      <c r="A193" s="5" t="s">
        <v>2</v>
      </c>
      <c r="B193" s="80">
        <f t="shared" ref="B193:E193" si="54">B194+B198</f>
        <v>1291.96</v>
      </c>
      <c r="C193" s="80">
        <f t="shared" si="54"/>
        <v>36200</v>
      </c>
      <c r="D193" s="80">
        <f t="shared" ref="D193" si="55">D194+D198</f>
        <v>36200</v>
      </c>
      <c r="E193" s="80">
        <f t="shared" si="54"/>
        <v>31163.05</v>
      </c>
      <c r="F193" s="172">
        <f t="shared" si="36"/>
        <v>2412.0754512523608</v>
      </c>
      <c r="G193" s="172">
        <f t="shared" si="37"/>
        <v>86.085773480662979</v>
      </c>
    </row>
    <row r="194" spans="1:7" x14ac:dyDescent="0.25">
      <c r="A194" s="159" t="s">
        <v>174</v>
      </c>
      <c r="B194" s="80">
        <f t="shared" ref="B194:E194" si="56">SUM(B195:B197)</f>
        <v>200</v>
      </c>
      <c r="C194" s="80">
        <v>29900</v>
      </c>
      <c r="D194" s="80">
        <v>29900</v>
      </c>
      <c r="E194" s="80">
        <f t="shared" si="56"/>
        <v>31113.05</v>
      </c>
      <c r="F194" s="172">
        <f t="shared" si="36"/>
        <v>15556.525</v>
      </c>
      <c r="G194" s="172">
        <f t="shared" si="37"/>
        <v>104.05702341137125</v>
      </c>
    </row>
    <row r="195" spans="1:7" x14ac:dyDescent="0.25">
      <c r="A195" s="160" t="s">
        <v>96</v>
      </c>
      <c r="B195" s="161"/>
      <c r="C195" s="137"/>
      <c r="D195" s="137"/>
      <c r="E195" s="137">
        <v>26968.66</v>
      </c>
      <c r="F195" s="172" t="e">
        <f t="shared" si="36"/>
        <v>#DIV/0!</v>
      </c>
      <c r="G195" s="172" t="e">
        <f t="shared" si="37"/>
        <v>#DIV/0!</v>
      </c>
    </row>
    <row r="196" spans="1:7" x14ac:dyDescent="0.25">
      <c r="A196" s="160" t="s">
        <v>100</v>
      </c>
      <c r="B196" s="137">
        <v>200</v>
      </c>
      <c r="C196" s="137"/>
      <c r="D196" s="137"/>
      <c r="E196" s="137">
        <v>300</v>
      </c>
      <c r="F196" s="172">
        <f t="shared" si="36"/>
        <v>150</v>
      </c>
      <c r="G196" s="172" t="e">
        <f t="shared" si="37"/>
        <v>#DIV/0!</v>
      </c>
    </row>
    <row r="197" spans="1:7" x14ac:dyDescent="0.25">
      <c r="A197" s="160" t="s">
        <v>102</v>
      </c>
      <c r="B197" s="161"/>
      <c r="C197" s="137"/>
      <c r="D197" s="137"/>
      <c r="E197" s="137">
        <v>3844.39</v>
      </c>
      <c r="F197" s="172" t="e">
        <f t="shared" si="36"/>
        <v>#DIV/0!</v>
      </c>
      <c r="G197" s="172" t="e">
        <f t="shared" si="37"/>
        <v>#DIV/0!</v>
      </c>
    </row>
    <row r="198" spans="1:7" x14ac:dyDescent="0.25">
      <c r="A198" s="159" t="s">
        <v>175</v>
      </c>
      <c r="B198" s="80">
        <f t="shared" ref="B198:E198" si="57">SUM(B199:B204)</f>
        <v>1091.96</v>
      </c>
      <c r="C198" s="80">
        <v>6300</v>
      </c>
      <c r="D198" s="80">
        <v>6300</v>
      </c>
      <c r="E198" s="80">
        <f t="shared" si="57"/>
        <v>50</v>
      </c>
      <c r="F198" s="172">
        <f t="shared" si="36"/>
        <v>4.5789223048463317</v>
      </c>
      <c r="G198" s="172">
        <f t="shared" si="37"/>
        <v>0.79365079365079361</v>
      </c>
    </row>
    <row r="199" spans="1:7" x14ac:dyDescent="0.25">
      <c r="A199" s="160" t="s">
        <v>105</v>
      </c>
      <c r="B199" s="161"/>
      <c r="C199" s="137"/>
      <c r="D199" s="137"/>
      <c r="E199" s="161"/>
      <c r="F199" s="172" t="e">
        <f t="shared" si="36"/>
        <v>#DIV/0!</v>
      </c>
      <c r="G199" s="172" t="e">
        <f t="shared" si="37"/>
        <v>#DIV/0!</v>
      </c>
    </row>
    <row r="200" spans="1:7" x14ac:dyDescent="0.25">
      <c r="A200" s="160" t="s">
        <v>106</v>
      </c>
      <c r="B200" s="161"/>
      <c r="C200" s="137"/>
      <c r="D200" s="137"/>
      <c r="E200" s="161"/>
      <c r="F200" s="172" t="e">
        <f t="shared" si="36"/>
        <v>#DIV/0!</v>
      </c>
      <c r="G200" s="172" t="e">
        <f t="shared" si="37"/>
        <v>#DIV/0!</v>
      </c>
    </row>
    <row r="201" spans="1:7" x14ac:dyDescent="0.25">
      <c r="A201" s="160" t="s">
        <v>107</v>
      </c>
      <c r="B201" s="142">
        <v>425</v>
      </c>
      <c r="C201" s="137"/>
      <c r="D201" s="137"/>
      <c r="E201" s="142">
        <v>50</v>
      </c>
      <c r="F201" s="172">
        <f t="shared" si="36"/>
        <v>11.76470588235294</v>
      </c>
      <c r="G201" s="172" t="e">
        <f t="shared" si="37"/>
        <v>#DIV/0!</v>
      </c>
    </row>
    <row r="202" spans="1:7" x14ac:dyDescent="0.25">
      <c r="A202" s="160" t="s">
        <v>108</v>
      </c>
      <c r="B202" s="161"/>
      <c r="C202" s="137"/>
      <c r="D202" s="137"/>
      <c r="E202" s="161"/>
      <c r="F202" s="172" t="e">
        <f t="shared" si="36"/>
        <v>#DIV/0!</v>
      </c>
      <c r="G202" s="172" t="e">
        <f t="shared" si="37"/>
        <v>#DIV/0!</v>
      </c>
    </row>
    <row r="203" spans="1:7" x14ac:dyDescent="0.25">
      <c r="A203" s="160" t="s">
        <v>119</v>
      </c>
      <c r="B203" s="161"/>
      <c r="C203" s="137"/>
      <c r="D203" s="137"/>
      <c r="E203" s="161"/>
      <c r="F203" s="172" t="e">
        <f t="shared" si="36"/>
        <v>#DIV/0!</v>
      </c>
      <c r="G203" s="172" t="e">
        <f t="shared" si="37"/>
        <v>#DIV/0!</v>
      </c>
    </row>
    <row r="204" spans="1:7" x14ac:dyDescent="0.25">
      <c r="A204" s="160" t="s">
        <v>123</v>
      </c>
      <c r="B204" s="162">
        <v>666.96</v>
      </c>
      <c r="C204" s="137"/>
      <c r="D204" s="137"/>
      <c r="E204" s="162"/>
      <c r="F204" s="172">
        <f t="shared" si="36"/>
        <v>0</v>
      </c>
      <c r="G204" s="172" t="e">
        <f t="shared" si="37"/>
        <v>#DIV/0!</v>
      </c>
    </row>
    <row r="205" spans="1:7" x14ac:dyDescent="0.25">
      <c r="A205" s="5" t="s">
        <v>21</v>
      </c>
      <c r="B205" s="80">
        <f>+B206</f>
        <v>181263.37</v>
      </c>
      <c r="C205" s="80">
        <f t="shared" ref="C205:E205" si="58">+C206</f>
        <v>121188</v>
      </c>
      <c r="D205" s="80">
        <f t="shared" si="58"/>
        <v>121188</v>
      </c>
      <c r="E205" s="80">
        <f t="shared" si="58"/>
        <v>113596.97</v>
      </c>
      <c r="F205" s="172">
        <f t="shared" si="36"/>
        <v>62.669567491766266</v>
      </c>
      <c r="G205" s="172">
        <f t="shared" si="37"/>
        <v>93.736153744595171</v>
      </c>
    </row>
    <row r="206" spans="1:7" ht="24" x14ac:dyDescent="0.25">
      <c r="A206" s="5" t="s">
        <v>7</v>
      </c>
      <c r="B206" s="80">
        <f>+B207+B211</f>
        <v>181263.37</v>
      </c>
      <c r="C206" s="80">
        <f t="shared" ref="C206:E206" si="59">+C207+C211</f>
        <v>121188</v>
      </c>
      <c r="D206" s="80">
        <f t="shared" ref="D206" si="60">+D207+D211</f>
        <v>121188</v>
      </c>
      <c r="E206" s="80">
        <f t="shared" si="59"/>
        <v>113596.97</v>
      </c>
      <c r="F206" s="172">
        <f t="shared" si="36"/>
        <v>62.669567491766266</v>
      </c>
      <c r="G206" s="172">
        <f t="shared" si="37"/>
        <v>93.736153744595171</v>
      </c>
    </row>
    <row r="207" spans="1:7" x14ac:dyDescent="0.25">
      <c r="A207" s="159" t="s">
        <v>174</v>
      </c>
      <c r="B207" s="80">
        <f>SUM(B208:B210)</f>
        <v>167095.76999999999</v>
      </c>
      <c r="C207" s="80">
        <v>107188</v>
      </c>
      <c r="D207" s="80">
        <v>107188</v>
      </c>
      <c r="E207" s="80">
        <f t="shared" ref="E207" si="61">SUM(E208:E210)</f>
        <v>107718.82</v>
      </c>
      <c r="F207" s="172">
        <f t="shared" si="36"/>
        <v>64.465318302192827</v>
      </c>
      <c r="G207" s="172">
        <f t="shared" si="37"/>
        <v>100.49522334589693</v>
      </c>
    </row>
    <row r="208" spans="1:7" x14ac:dyDescent="0.25">
      <c r="A208" s="160" t="s">
        <v>96</v>
      </c>
      <c r="B208" s="137">
        <v>147940.22</v>
      </c>
      <c r="C208" s="137"/>
      <c r="D208" s="137"/>
      <c r="E208" s="137">
        <v>94639.24</v>
      </c>
      <c r="F208" s="172">
        <f t="shared" si="36"/>
        <v>63.97127163931485</v>
      </c>
      <c r="G208" s="172" t="e">
        <f t="shared" si="37"/>
        <v>#DIV/0!</v>
      </c>
    </row>
    <row r="209" spans="1:7" x14ac:dyDescent="0.25">
      <c r="A209" s="160" t="s">
        <v>100</v>
      </c>
      <c r="B209" s="137">
        <v>3300</v>
      </c>
      <c r="C209" s="137"/>
      <c r="D209" s="137"/>
      <c r="E209" s="137">
        <v>2700</v>
      </c>
      <c r="F209" s="172">
        <f t="shared" ref="F209:F272" si="62">E209/B209*100</f>
        <v>81.818181818181827</v>
      </c>
      <c r="G209" s="172" t="e">
        <f t="shared" ref="G209:G272" si="63">E209/D209*100</f>
        <v>#DIV/0!</v>
      </c>
    </row>
    <row r="210" spans="1:7" x14ac:dyDescent="0.25">
      <c r="A210" s="160" t="s">
        <v>102</v>
      </c>
      <c r="B210" s="137">
        <v>15855.55</v>
      </c>
      <c r="C210" s="137"/>
      <c r="D210" s="137"/>
      <c r="E210" s="137">
        <v>10379.58</v>
      </c>
      <c r="F210" s="172">
        <f t="shared" si="62"/>
        <v>65.463386637486565</v>
      </c>
      <c r="G210" s="172" t="e">
        <f t="shared" si="63"/>
        <v>#DIV/0!</v>
      </c>
    </row>
    <row r="211" spans="1:7" x14ac:dyDescent="0.25">
      <c r="A211" s="159" t="s">
        <v>175</v>
      </c>
      <c r="B211" s="80">
        <f>SUM(B212:B219)</f>
        <v>14167.6</v>
      </c>
      <c r="C211" s="80">
        <v>14000</v>
      </c>
      <c r="D211" s="80">
        <v>14000</v>
      </c>
      <c r="E211" s="80">
        <f t="shared" ref="E211" si="64">SUM(E212:E219)</f>
        <v>5878.15</v>
      </c>
      <c r="F211" s="172">
        <f t="shared" si="62"/>
        <v>41.490090064654559</v>
      </c>
      <c r="G211" s="172">
        <f t="shared" si="63"/>
        <v>41.986785714285716</v>
      </c>
    </row>
    <row r="212" spans="1:7" x14ac:dyDescent="0.25">
      <c r="A212" s="160" t="s">
        <v>105</v>
      </c>
      <c r="B212" s="162">
        <v>260.67</v>
      </c>
      <c r="C212" s="137"/>
      <c r="D212" s="137"/>
      <c r="E212" s="162">
        <v>1411.3</v>
      </c>
      <c r="F212" s="172">
        <f t="shared" si="62"/>
        <v>541.41251390647176</v>
      </c>
      <c r="G212" s="172" t="e">
        <f t="shared" si="63"/>
        <v>#DIV/0!</v>
      </c>
    </row>
    <row r="213" spans="1:7" x14ac:dyDescent="0.25">
      <c r="A213" s="160" t="s">
        <v>106</v>
      </c>
      <c r="B213" s="137">
        <v>2846.8</v>
      </c>
      <c r="C213" s="137"/>
      <c r="D213" s="137"/>
      <c r="E213" s="137">
        <v>1196.04</v>
      </c>
      <c r="F213" s="172">
        <f t="shared" si="62"/>
        <v>42.013488829563009</v>
      </c>
      <c r="G213" s="172" t="e">
        <f t="shared" si="63"/>
        <v>#DIV/0!</v>
      </c>
    </row>
    <row r="214" spans="1:7" x14ac:dyDescent="0.25">
      <c r="A214" s="160" t="s">
        <v>107</v>
      </c>
      <c r="B214" s="137">
        <v>5126.17</v>
      </c>
      <c r="C214" s="137"/>
      <c r="D214" s="137"/>
      <c r="E214" s="137">
        <v>2050</v>
      </c>
      <c r="F214" s="172">
        <f t="shared" si="62"/>
        <v>39.990870376909079</v>
      </c>
      <c r="G214" s="172" t="e">
        <f t="shared" si="63"/>
        <v>#DIV/0!</v>
      </c>
    </row>
    <row r="215" spans="1:7" x14ac:dyDescent="0.25">
      <c r="A215" s="160" t="s">
        <v>110</v>
      </c>
      <c r="B215" s="162">
        <v>555.44000000000005</v>
      </c>
      <c r="C215" s="162"/>
      <c r="D215" s="162"/>
      <c r="E215" s="162"/>
      <c r="F215" s="172">
        <f t="shared" si="62"/>
        <v>0</v>
      </c>
      <c r="G215" s="172" t="e">
        <f t="shared" si="63"/>
        <v>#DIV/0!</v>
      </c>
    </row>
    <row r="216" spans="1:7" x14ac:dyDescent="0.25">
      <c r="A216" s="160" t="s">
        <v>112</v>
      </c>
      <c r="B216" s="142">
        <v>495</v>
      </c>
      <c r="C216" s="162"/>
      <c r="D216" s="162"/>
      <c r="E216" s="142"/>
      <c r="F216" s="172">
        <f t="shared" si="62"/>
        <v>0</v>
      </c>
      <c r="G216" s="172" t="e">
        <f t="shared" si="63"/>
        <v>#DIV/0!</v>
      </c>
    </row>
    <row r="217" spans="1:7" x14ac:dyDescent="0.25">
      <c r="A217" s="160" t="s">
        <v>117</v>
      </c>
      <c r="B217" s="162">
        <v>353.25</v>
      </c>
      <c r="C217" s="162"/>
      <c r="D217" s="162"/>
      <c r="E217" s="162"/>
      <c r="F217" s="172">
        <f t="shared" si="62"/>
        <v>0</v>
      </c>
      <c r="G217" s="172" t="e">
        <f t="shared" si="63"/>
        <v>#DIV/0!</v>
      </c>
    </row>
    <row r="218" spans="1:7" x14ac:dyDescent="0.25">
      <c r="A218" s="160" t="s">
        <v>119</v>
      </c>
      <c r="B218" s="162">
        <v>262.5</v>
      </c>
      <c r="C218" s="137"/>
      <c r="D218" s="137"/>
      <c r="E218" s="162"/>
      <c r="F218" s="172">
        <f t="shared" si="62"/>
        <v>0</v>
      </c>
      <c r="G218" s="172" t="e">
        <f t="shared" si="63"/>
        <v>#DIV/0!</v>
      </c>
    </row>
    <row r="219" spans="1:7" x14ac:dyDescent="0.25">
      <c r="A219" s="160" t="s">
        <v>123</v>
      </c>
      <c r="B219" s="137">
        <v>4267.7700000000004</v>
      </c>
      <c r="C219" s="137"/>
      <c r="D219" s="137"/>
      <c r="E219" s="137">
        <v>1220.81</v>
      </c>
      <c r="F219" s="172">
        <f t="shared" si="62"/>
        <v>28.605337213579922</v>
      </c>
      <c r="G219" s="172" t="e">
        <f t="shared" si="63"/>
        <v>#DIV/0!</v>
      </c>
    </row>
    <row r="220" spans="1:7" ht="24.75" customHeight="1" x14ac:dyDescent="0.25">
      <c r="A220" s="157" t="s">
        <v>164</v>
      </c>
      <c r="B220" s="158">
        <f>+B221+B229+B237+B233</f>
        <v>7046.43</v>
      </c>
      <c r="C220" s="158">
        <f t="shared" ref="C220:E220" si="65">+C221+C229+C237+C233</f>
        <v>142000</v>
      </c>
      <c r="D220" s="158">
        <f t="shared" ref="D220" si="66">+D221+D229+D237+D233</f>
        <v>142000</v>
      </c>
      <c r="E220" s="158">
        <f t="shared" si="65"/>
        <v>149780.69</v>
      </c>
      <c r="F220" s="172">
        <f t="shared" si="62"/>
        <v>2125.6251747338724</v>
      </c>
      <c r="G220" s="172">
        <f t="shared" si="63"/>
        <v>105.47935915492958</v>
      </c>
    </row>
    <row r="221" spans="1:7" x14ac:dyDescent="0.25">
      <c r="A221" s="5" t="s">
        <v>149</v>
      </c>
      <c r="B221" s="80">
        <f>+B222+B226</f>
        <v>0</v>
      </c>
      <c r="C221" s="80">
        <f t="shared" ref="C221:E221" si="67">+C222+C226</f>
        <v>132000</v>
      </c>
      <c r="D221" s="80">
        <f t="shared" ref="D221" si="68">+D222+D226</f>
        <v>132000</v>
      </c>
      <c r="E221" s="80">
        <f t="shared" si="67"/>
        <v>132000</v>
      </c>
      <c r="F221" s="172" t="e">
        <f t="shared" si="62"/>
        <v>#DIV/0!</v>
      </c>
      <c r="G221" s="172">
        <f t="shared" si="63"/>
        <v>100</v>
      </c>
    </row>
    <row r="222" spans="1:7" x14ac:dyDescent="0.25">
      <c r="A222" s="159" t="s">
        <v>174</v>
      </c>
      <c r="B222" s="80">
        <f>SUM(B223:B225)</f>
        <v>0</v>
      </c>
      <c r="C222" s="80">
        <v>100000</v>
      </c>
      <c r="D222" s="80">
        <v>100000</v>
      </c>
      <c r="E222" s="80">
        <f t="shared" ref="E222" si="69">SUM(E223:E225)</f>
        <v>100000</v>
      </c>
      <c r="F222" s="172" t="e">
        <f t="shared" si="62"/>
        <v>#DIV/0!</v>
      </c>
      <c r="G222" s="172">
        <f t="shared" si="63"/>
        <v>100</v>
      </c>
    </row>
    <row r="223" spans="1:7" x14ac:dyDescent="0.25">
      <c r="A223" s="160" t="s">
        <v>96</v>
      </c>
      <c r="B223" s="137"/>
      <c r="C223" s="178"/>
      <c r="D223" s="178"/>
      <c r="E223" s="137">
        <v>88555.92</v>
      </c>
      <c r="F223" s="172" t="e">
        <f t="shared" si="62"/>
        <v>#DIV/0!</v>
      </c>
      <c r="G223" s="172" t="e">
        <f t="shared" si="63"/>
        <v>#DIV/0!</v>
      </c>
    </row>
    <row r="224" spans="1:7" x14ac:dyDescent="0.25">
      <c r="A224" s="160" t="s">
        <v>100</v>
      </c>
      <c r="B224" s="137"/>
      <c r="C224" s="137"/>
      <c r="D224" s="137"/>
      <c r="E224" s="137">
        <v>600</v>
      </c>
      <c r="F224" s="172" t="e">
        <f t="shared" si="62"/>
        <v>#DIV/0!</v>
      </c>
      <c r="G224" s="172" t="e">
        <f t="shared" si="63"/>
        <v>#DIV/0!</v>
      </c>
    </row>
    <row r="225" spans="1:7" x14ac:dyDescent="0.25">
      <c r="A225" s="160" t="s">
        <v>102</v>
      </c>
      <c r="B225" s="137"/>
      <c r="C225" s="137"/>
      <c r="D225" s="137"/>
      <c r="E225" s="137">
        <v>10844.08</v>
      </c>
      <c r="F225" s="172" t="e">
        <f t="shared" si="62"/>
        <v>#DIV/0!</v>
      </c>
      <c r="G225" s="172" t="e">
        <f t="shared" si="63"/>
        <v>#DIV/0!</v>
      </c>
    </row>
    <row r="226" spans="1:7" x14ac:dyDescent="0.25">
      <c r="A226" s="159" t="s">
        <v>175</v>
      </c>
      <c r="B226" s="80">
        <f>SUM(B227:B228)</f>
        <v>0</v>
      </c>
      <c r="C226" s="80">
        <v>32000</v>
      </c>
      <c r="D226" s="80">
        <v>32000</v>
      </c>
      <c r="E226" s="80">
        <f t="shared" ref="E226" si="70">SUM(E227:E228)</f>
        <v>32000</v>
      </c>
      <c r="F226" s="172" t="e">
        <f t="shared" si="62"/>
        <v>#DIV/0!</v>
      </c>
      <c r="G226" s="172">
        <f t="shared" si="63"/>
        <v>100</v>
      </c>
    </row>
    <row r="227" spans="1:7" x14ac:dyDescent="0.25">
      <c r="A227" s="160" t="s">
        <v>121</v>
      </c>
      <c r="B227" s="162"/>
      <c r="C227" s="137"/>
      <c r="D227" s="137"/>
      <c r="E227" s="162">
        <v>10000</v>
      </c>
      <c r="F227" s="172" t="e">
        <f t="shared" si="62"/>
        <v>#DIV/0!</v>
      </c>
      <c r="G227" s="172" t="e">
        <f t="shared" si="63"/>
        <v>#DIV/0!</v>
      </c>
    </row>
    <row r="228" spans="1:7" x14ac:dyDescent="0.25">
      <c r="A228" s="160" t="s">
        <v>123</v>
      </c>
      <c r="B228" s="137"/>
      <c r="C228" s="137"/>
      <c r="D228" s="137"/>
      <c r="E228" s="137">
        <v>22000</v>
      </c>
      <c r="F228" s="172" t="e">
        <f t="shared" si="62"/>
        <v>#DIV/0!</v>
      </c>
      <c r="G228" s="172" t="e">
        <f t="shared" si="63"/>
        <v>#DIV/0!</v>
      </c>
    </row>
    <row r="229" spans="1:7" x14ac:dyDescent="0.25">
      <c r="A229" s="5" t="s">
        <v>16</v>
      </c>
      <c r="B229" s="80">
        <f t="shared" ref="B229:E231" si="71">B230</f>
        <v>5250</v>
      </c>
      <c r="C229" s="80">
        <f t="shared" si="71"/>
        <v>0</v>
      </c>
      <c r="D229" s="80">
        <f t="shared" si="71"/>
        <v>0</v>
      </c>
      <c r="E229" s="80">
        <f t="shared" si="71"/>
        <v>0</v>
      </c>
      <c r="F229" s="172">
        <f t="shared" si="62"/>
        <v>0</v>
      </c>
      <c r="G229" s="172" t="e">
        <f t="shared" si="63"/>
        <v>#DIV/0!</v>
      </c>
    </row>
    <row r="230" spans="1:7" ht="24" x14ac:dyDescent="0.25">
      <c r="A230" s="5" t="s">
        <v>233</v>
      </c>
      <c r="B230" s="80">
        <f t="shared" si="71"/>
        <v>5250</v>
      </c>
      <c r="C230" s="80">
        <f t="shared" si="71"/>
        <v>0</v>
      </c>
      <c r="D230" s="80">
        <f t="shared" si="71"/>
        <v>0</v>
      </c>
      <c r="E230" s="80">
        <f t="shared" si="71"/>
        <v>0</v>
      </c>
      <c r="F230" s="172">
        <f t="shared" si="62"/>
        <v>0</v>
      </c>
      <c r="G230" s="172" t="e">
        <f t="shared" si="63"/>
        <v>#DIV/0!</v>
      </c>
    </row>
    <row r="231" spans="1:7" x14ac:dyDescent="0.25">
      <c r="A231" s="159" t="s">
        <v>175</v>
      </c>
      <c r="B231" s="80">
        <f t="shared" si="71"/>
        <v>5250</v>
      </c>
      <c r="C231" s="80">
        <f t="shared" si="71"/>
        <v>0</v>
      </c>
      <c r="D231" s="80">
        <f t="shared" si="71"/>
        <v>0</v>
      </c>
      <c r="E231" s="80">
        <f t="shared" si="71"/>
        <v>0</v>
      </c>
      <c r="F231" s="172">
        <f t="shared" si="62"/>
        <v>0</v>
      </c>
      <c r="G231" s="172" t="e">
        <f t="shared" si="63"/>
        <v>#DIV/0!</v>
      </c>
    </row>
    <row r="232" spans="1:7" x14ac:dyDescent="0.25">
      <c r="A232" s="160" t="s">
        <v>121</v>
      </c>
      <c r="B232" s="137">
        <v>5250</v>
      </c>
      <c r="C232" s="137"/>
      <c r="D232" s="137"/>
      <c r="E232" s="137"/>
      <c r="F232" s="172">
        <f t="shared" si="62"/>
        <v>0</v>
      </c>
      <c r="G232" s="172" t="e">
        <f t="shared" si="63"/>
        <v>#DIV/0!</v>
      </c>
    </row>
    <row r="233" spans="1:7" x14ac:dyDescent="0.25">
      <c r="A233" s="5" t="s">
        <v>17</v>
      </c>
      <c r="B233" s="80">
        <f t="shared" ref="B233:E234" si="72">B234</f>
        <v>0</v>
      </c>
      <c r="C233" s="80">
        <f t="shared" si="72"/>
        <v>8000</v>
      </c>
      <c r="D233" s="80">
        <f t="shared" si="72"/>
        <v>8000</v>
      </c>
      <c r="E233" s="80">
        <f t="shared" si="72"/>
        <v>16430.689999999999</v>
      </c>
      <c r="F233" s="172" t="e">
        <f t="shared" si="62"/>
        <v>#DIV/0!</v>
      </c>
      <c r="G233" s="172">
        <f t="shared" si="63"/>
        <v>205.38362499999999</v>
      </c>
    </row>
    <row r="234" spans="1:7" x14ac:dyDescent="0.25">
      <c r="A234" s="5" t="s">
        <v>2</v>
      </c>
      <c r="B234" s="80">
        <f t="shared" si="72"/>
        <v>0</v>
      </c>
      <c r="C234" s="80">
        <f t="shared" si="72"/>
        <v>8000</v>
      </c>
      <c r="D234" s="80">
        <f t="shared" si="72"/>
        <v>8000</v>
      </c>
      <c r="E234" s="80">
        <f t="shared" si="72"/>
        <v>16430.689999999999</v>
      </c>
      <c r="F234" s="172" t="e">
        <f t="shared" si="62"/>
        <v>#DIV/0!</v>
      </c>
      <c r="G234" s="172">
        <f t="shared" si="63"/>
        <v>205.38362499999999</v>
      </c>
    </row>
    <row r="235" spans="1:7" x14ac:dyDescent="0.25">
      <c r="A235" s="159" t="s">
        <v>175</v>
      </c>
      <c r="B235" s="80">
        <f t="shared" ref="B235:E235" si="73">SUM(B236)</f>
        <v>0</v>
      </c>
      <c r="C235" s="80">
        <v>8000</v>
      </c>
      <c r="D235" s="80">
        <v>8000</v>
      </c>
      <c r="E235" s="80">
        <f t="shared" si="73"/>
        <v>16430.689999999999</v>
      </c>
      <c r="F235" s="172" t="e">
        <f t="shared" si="62"/>
        <v>#DIV/0!</v>
      </c>
      <c r="G235" s="172">
        <f t="shared" si="63"/>
        <v>205.38362499999999</v>
      </c>
    </row>
    <row r="236" spans="1:7" x14ac:dyDescent="0.25">
      <c r="A236" s="160" t="s">
        <v>121</v>
      </c>
      <c r="B236" s="137"/>
      <c r="C236" s="137"/>
      <c r="D236" s="137"/>
      <c r="E236" s="137">
        <v>16430.689999999999</v>
      </c>
      <c r="F236" s="172" t="e">
        <f t="shared" si="62"/>
        <v>#DIV/0!</v>
      </c>
      <c r="G236" s="172" t="e">
        <f t="shared" si="63"/>
        <v>#DIV/0!</v>
      </c>
    </row>
    <row r="237" spans="1:7" x14ac:dyDescent="0.25">
      <c r="A237" s="5" t="s">
        <v>20</v>
      </c>
      <c r="B237" s="80">
        <f t="shared" ref="B237:E238" si="74">B238</f>
        <v>1796.43</v>
      </c>
      <c r="C237" s="80">
        <f t="shared" si="74"/>
        <v>2000</v>
      </c>
      <c r="D237" s="80">
        <f t="shared" si="74"/>
        <v>2000</v>
      </c>
      <c r="E237" s="80">
        <f t="shared" si="74"/>
        <v>1350</v>
      </c>
      <c r="F237" s="172">
        <f t="shared" si="62"/>
        <v>75.149045607120797</v>
      </c>
      <c r="G237" s="172">
        <f t="shared" si="63"/>
        <v>67.5</v>
      </c>
    </row>
    <row r="238" spans="1:7" x14ac:dyDescent="0.25">
      <c r="A238" s="5" t="s">
        <v>5</v>
      </c>
      <c r="B238" s="80">
        <f t="shared" si="74"/>
        <v>1796.43</v>
      </c>
      <c r="C238" s="80">
        <f t="shared" si="74"/>
        <v>2000</v>
      </c>
      <c r="D238" s="80">
        <f t="shared" si="74"/>
        <v>2000</v>
      </c>
      <c r="E238" s="80">
        <f t="shared" si="74"/>
        <v>1350</v>
      </c>
      <c r="F238" s="172">
        <f t="shared" si="62"/>
        <v>75.149045607120797</v>
      </c>
      <c r="G238" s="172">
        <f t="shared" si="63"/>
        <v>67.5</v>
      </c>
    </row>
    <row r="239" spans="1:7" x14ac:dyDescent="0.25">
      <c r="A239" s="159" t="s">
        <v>175</v>
      </c>
      <c r="B239" s="80">
        <f t="shared" ref="B239:E239" si="75">SUM(B240)</f>
        <v>1796.43</v>
      </c>
      <c r="C239" s="80">
        <v>2000</v>
      </c>
      <c r="D239" s="80">
        <v>2000</v>
      </c>
      <c r="E239" s="80">
        <f t="shared" si="75"/>
        <v>1350</v>
      </c>
      <c r="F239" s="172">
        <f t="shared" si="62"/>
        <v>75.149045607120797</v>
      </c>
      <c r="G239" s="172">
        <f t="shared" si="63"/>
        <v>67.5</v>
      </c>
    </row>
    <row r="240" spans="1:7" x14ac:dyDescent="0.25">
      <c r="A240" s="160" t="s">
        <v>121</v>
      </c>
      <c r="B240" s="137">
        <v>1796.43</v>
      </c>
      <c r="C240" s="178"/>
      <c r="D240" s="178"/>
      <c r="E240" s="137">
        <v>1350</v>
      </c>
      <c r="F240" s="172">
        <f t="shared" si="62"/>
        <v>75.149045607120797</v>
      </c>
      <c r="G240" s="172" t="e">
        <f t="shared" si="63"/>
        <v>#DIV/0!</v>
      </c>
    </row>
    <row r="241" spans="1:7" ht="24.75" customHeight="1" x14ac:dyDescent="0.25">
      <c r="A241" s="157" t="s">
        <v>152</v>
      </c>
      <c r="B241" s="158">
        <f>B242+B248+B260+B268+B277</f>
        <v>136203.71</v>
      </c>
      <c r="C241" s="158">
        <f>C242+C248+C260+C268+C277</f>
        <v>154370</v>
      </c>
      <c r="D241" s="158">
        <f>D242+D248+D260+D268+D277</f>
        <v>154370</v>
      </c>
      <c r="E241" s="158">
        <f>E242+E248+E260+E268+E277</f>
        <v>131609.28</v>
      </c>
      <c r="F241" s="172">
        <f t="shared" si="62"/>
        <v>96.626795261303826</v>
      </c>
      <c r="G241" s="172">
        <f t="shared" si="63"/>
        <v>85.255736218177105</v>
      </c>
    </row>
    <row r="242" spans="1:7" x14ac:dyDescent="0.25">
      <c r="A242" s="5" t="s">
        <v>149</v>
      </c>
      <c r="B242" s="80">
        <f>B243+B245</f>
        <v>13272</v>
      </c>
      <c r="C242" s="80">
        <f>C243+C245</f>
        <v>13000</v>
      </c>
      <c r="D242" s="80">
        <f>D243+D245</f>
        <v>13000</v>
      </c>
      <c r="E242" s="80">
        <f>E243+E245</f>
        <v>13000</v>
      </c>
      <c r="F242" s="172">
        <f t="shared" si="62"/>
        <v>97.950572634116938</v>
      </c>
      <c r="G242" s="172">
        <f t="shared" si="63"/>
        <v>100</v>
      </c>
    </row>
    <row r="243" spans="1:7" x14ac:dyDescent="0.25">
      <c r="A243" s="159" t="s">
        <v>174</v>
      </c>
      <c r="B243" s="80">
        <f>SUM(B244:B244)</f>
        <v>1972</v>
      </c>
      <c r="C243" s="80">
        <v>2000</v>
      </c>
      <c r="D243" s="80">
        <v>2000</v>
      </c>
      <c r="E243" s="80">
        <f>SUM(E244:E244)</f>
        <v>2000</v>
      </c>
      <c r="F243" s="172">
        <f t="shared" si="62"/>
        <v>101.41987829614605</v>
      </c>
      <c r="G243" s="172">
        <f t="shared" si="63"/>
        <v>100</v>
      </c>
    </row>
    <row r="244" spans="1:7" x14ac:dyDescent="0.25">
      <c r="A244" s="160" t="s">
        <v>102</v>
      </c>
      <c r="B244" s="137">
        <v>1972</v>
      </c>
      <c r="C244" s="137"/>
      <c r="D244" s="137"/>
      <c r="E244" s="137">
        <v>2000</v>
      </c>
      <c r="F244" s="172">
        <f t="shared" si="62"/>
        <v>101.41987829614605</v>
      </c>
      <c r="G244" s="172" t="e">
        <f t="shared" si="63"/>
        <v>#DIV/0!</v>
      </c>
    </row>
    <row r="245" spans="1:7" x14ac:dyDescent="0.25">
      <c r="A245" s="159" t="s">
        <v>175</v>
      </c>
      <c r="B245" s="80">
        <f t="shared" ref="B245:E245" si="76">SUM(B246:B247)</f>
        <v>11300</v>
      </c>
      <c r="C245" s="80">
        <v>11000</v>
      </c>
      <c r="D245" s="80">
        <v>11000</v>
      </c>
      <c r="E245" s="80">
        <f t="shared" si="76"/>
        <v>11000</v>
      </c>
      <c r="F245" s="172">
        <f t="shared" si="62"/>
        <v>97.345132743362825</v>
      </c>
      <c r="G245" s="172">
        <f t="shared" si="63"/>
        <v>100</v>
      </c>
    </row>
    <row r="246" spans="1:7" x14ac:dyDescent="0.25">
      <c r="A246" s="160" t="s">
        <v>111</v>
      </c>
      <c r="B246" s="137">
        <v>2000</v>
      </c>
      <c r="C246" s="137"/>
      <c r="D246" s="137"/>
      <c r="E246" s="137">
        <v>2000</v>
      </c>
      <c r="F246" s="172">
        <f t="shared" si="62"/>
        <v>100</v>
      </c>
      <c r="G246" s="172" t="e">
        <f t="shared" si="63"/>
        <v>#DIV/0!</v>
      </c>
    </row>
    <row r="247" spans="1:7" x14ac:dyDescent="0.25">
      <c r="A247" s="160" t="s">
        <v>112</v>
      </c>
      <c r="B247" s="137">
        <v>9300</v>
      </c>
      <c r="C247" s="137"/>
      <c r="D247" s="137"/>
      <c r="E247" s="137">
        <v>9000</v>
      </c>
      <c r="F247" s="172">
        <f t="shared" si="62"/>
        <v>96.774193548387103</v>
      </c>
      <c r="G247" s="172" t="e">
        <f t="shared" si="63"/>
        <v>#DIV/0!</v>
      </c>
    </row>
    <row r="248" spans="1:7" x14ac:dyDescent="0.25">
      <c r="A248" s="5" t="s">
        <v>17</v>
      </c>
      <c r="B248" s="80">
        <f t="shared" ref="B248:E248" si="77">B249</f>
        <v>33212.71</v>
      </c>
      <c r="C248" s="80">
        <f t="shared" si="77"/>
        <v>16470</v>
      </c>
      <c r="D248" s="80">
        <f t="shared" si="77"/>
        <v>16470</v>
      </c>
      <c r="E248" s="80">
        <f t="shared" si="77"/>
        <v>14879.279999999999</v>
      </c>
      <c r="F248" s="172">
        <f t="shared" si="62"/>
        <v>44.799957606590965</v>
      </c>
      <c r="G248" s="172">
        <f t="shared" si="63"/>
        <v>90.34171220400728</v>
      </c>
    </row>
    <row r="249" spans="1:7" x14ac:dyDescent="0.25">
      <c r="A249" s="5" t="s">
        <v>2</v>
      </c>
      <c r="B249" s="80">
        <f t="shared" ref="B249:E249" si="78">B250+B254</f>
        <v>33212.71</v>
      </c>
      <c r="C249" s="80">
        <f t="shared" si="78"/>
        <v>16470</v>
      </c>
      <c r="D249" s="80">
        <f t="shared" ref="D249" si="79">D250+D254</f>
        <v>16470</v>
      </c>
      <c r="E249" s="80">
        <f t="shared" si="78"/>
        <v>14879.279999999999</v>
      </c>
      <c r="F249" s="172">
        <f t="shared" si="62"/>
        <v>44.799957606590965</v>
      </c>
      <c r="G249" s="172">
        <f t="shared" si="63"/>
        <v>90.34171220400728</v>
      </c>
    </row>
    <row r="250" spans="1:7" x14ac:dyDescent="0.25">
      <c r="A250" s="159" t="s">
        <v>174</v>
      </c>
      <c r="B250" s="80">
        <f t="shared" ref="B250:E250" si="80">SUM(B251:B253)</f>
        <v>22356.86</v>
      </c>
      <c r="C250" s="80">
        <v>5470</v>
      </c>
      <c r="D250" s="80">
        <v>5470</v>
      </c>
      <c r="E250" s="80">
        <f t="shared" si="80"/>
        <v>4675.13</v>
      </c>
      <c r="F250" s="172">
        <f t="shared" si="62"/>
        <v>20.911389166457187</v>
      </c>
      <c r="G250" s="172">
        <f t="shared" si="63"/>
        <v>85.468555758683735</v>
      </c>
    </row>
    <row r="251" spans="1:7" x14ac:dyDescent="0.25">
      <c r="A251" s="160" t="s">
        <v>96</v>
      </c>
      <c r="B251" s="137">
        <v>7649.7</v>
      </c>
      <c r="C251" s="137"/>
      <c r="D251" s="137"/>
      <c r="E251" s="137">
        <v>3852.62</v>
      </c>
      <c r="F251" s="172">
        <f t="shared" si="62"/>
        <v>50.363020772056423</v>
      </c>
      <c r="G251" s="172" t="e">
        <f t="shared" si="63"/>
        <v>#DIV/0!</v>
      </c>
    </row>
    <row r="252" spans="1:7" x14ac:dyDescent="0.25">
      <c r="A252" s="160" t="s">
        <v>97</v>
      </c>
      <c r="B252" s="137">
        <v>12357.62</v>
      </c>
      <c r="C252" s="137"/>
      <c r="D252" s="137"/>
      <c r="E252" s="137">
        <v>587.6</v>
      </c>
      <c r="F252" s="172">
        <f t="shared" si="62"/>
        <v>4.7549609067118102</v>
      </c>
      <c r="G252" s="172" t="e">
        <f t="shared" si="63"/>
        <v>#DIV/0!</v>
      </c>
    </row>
    <row r="253" spans="1:7" x14ac:dyDescent="0.25">
      <c r="A253" s="160" t="s">
        <v>102</v>
      </c>
      <c r="B253" s="137">
        <v>2349.54</v>
      </c>
      <c r="C253" s="137"/>
      <c r="D253" s="137"/>
      <c r="E253" s="137">
        <v>234.91</v>
      </c>
      <c r="F253" s="172">
        <f t="shared" si="62"/>
        <v>9.9981272930020353</v>
      </c>
      <c r="G253" s="172" t="e">
        <f t="shared" si="63"/>
        <v>#DIV/0!</v>
      </c>
    </row>
    <row r="254" spans="1:7" x14ac:dyDescent="0.25">
      <c r="A254" s="159" t="s">
        <v>175</v>
      </c>
      <c r="B254" s="80">
        <f t="shared" ref="B254:E254" si="81">SUM(B255:B259)</f>
        <v>10855.849999999999</v>
      </c>
      <c r="C254" s="80">
        <v>11000</v>
      </c>
      <c r="D254" s="80">
        <v>11000</v>
      </c>
      <c r="E254" s="80">
        <f t="shared" si="81"/>
        <v>10204.15</v>
      </c>
      <c r="F254" s="172">
        <f t="shared" si="62"/>
        <v>93.996785143494066</v>
      </c>
      <c r="G254" s="172">
        <f t="shared" si="63"/>
        <v>92.765000000000001</v>
      </c>
    </row>
    <row r="255" spans="1:7" x14ac:dyDescent="0.25">
      <c r="A255" s="160" t="s">
        <v>106</v>
      </c>
      <c r="B255" s="161"/>
      <c r="C255" s="137"/>
      <c r="D255" s="137"/>
      <c r="E255" s="161"/>
      <c r="F255" s="172" t="e">
        <f t="shared" si="62"/>
        <v>#DIV/0!</v>
      </c>
      <c r="G255" s="172" t="e">
        <f t="shared" si="63"/>
        <v>#DIV/0!</v>
      </c>
    </row>
    <row r="256" spans="1:7" x14ac:dyDescent="0.25">
      <c r="A256" s="160" t="s">
        <v>111</v>
      </c>
      <c r="B256" s="137">
        <v>9739.5499999999993</v>
      </c>
      <c r="C256" s="137"/>
      <c r="D256" s="137"/>
      <c r="E256" s="137">
        <v>849.68</v>
      </c>
      <c r="F256" s="172">
        <f t="shared" si="62"/>
        <v>8.7240170233737704</v>
      </c>
      <c r="G256" s="172" t="e">
        <f t="shared" si="63"/>
        <v>#DIV/0!</v>
      </c>
    </row>
    <row r="257" spans="1:7" x14ac:dyDescent="0.25">
      <c r="A257" s="160" t="s">
        <v>112</v>
      </c>
      <c r="B257" s="137">
        <v>1116.3</v>
      </c>
      <c r="C257" s="137"/>
      <c r="D257" s="137"/>
      <c r="E257" s="137">
        <v>9259.4699999999993</v>
      </c>
      <c r="F257" s="172">
        <f t="shared" si="62"/>
        <v>829.47863477559792</v>
      </c>
      <c r="G257" s="172" t="e">
        <f t="shared" si="63"/>
        <v>#DIV/0!</v>
      </c>
    </row>
    <row r="258" spans="1:7" x14ac:dyDescent="0.25">
      <c r="A258" s="160" t="s">
        <v>121</v>
      </c>
      <c r="B258" s="137"/>
      <c r="C258" s="137"/>
      <c r="D258" s="137"/>
      <c r="E258" s="137">
        <v>95</v>
      </c>
      <c r="F258" s="172" t="e">
        <f t="shared" si="62"/>
        <v>#DIV/0!</v>
      </c>
      <c r="G258" s="172" t="e">
        <f t="shared" si="63"/>
        <v>#DIV/0!</v>
      </c>
    </row>
    <row r="259" spans="1:7" x14ac:dyDescent="0.25">
      <c r="A259" s="160" t="s">
        <v>123</v>
      </c>
      <c r="B259" s="161"/>
      <c r="C259" s="137"/>
      <c r="D259" s="137"/>
      <c r="E259" s="161"/>
      <c r="F259" s="172" t="e">
        <f t="shared" si="62"/>
        <v>#DIV/0!</v>
      </c>
      <c r="G259" s="172" t="e">
        <f t="shared" si="63"/>
        <v>#DIV/0!</v>
      </c>
    </row>
    <row r="260" spans="1:7" x14ac:dyDescent="0.25">
      <c r="A260" s="5" t="s">
        <v>18</v>
      </c>
      <c r="B260" s="80">
        <f>+B261</f>
        <v>0</v>
      </c>
      <c r="C260" s="80">
        <f t="shared" ref="C260:E260" si="82">+C261</f>
        <v>17560</v>
      </c>
      <c r="D260" s="80">
        <f t="shared" si="82"/>
        <v>17560</v>
      </c>
      <c r="E260" s="80">
        <f t="shared" si="82"/>
        <v>0</v>
      </c>
      <c r="F260" s="172" t="e">
        <f t="shared" si="62"/>
        <v>#DIV/0!</v>
      </c>
      <c r="G260" s="172">
        <f t="shared" si="63"/>
        <v>0</v>
      </c>
    </row>
    <row r="261" spans="1:7" x14ac:dyDescent="0.25">
      <c r="A261" s="5" t="s">
        <v>4</v>
      </c>
      <c r="B261" s="80">
        <f>+B262+B266</f>
        <v>0</v>
      </c>
      <c r="C261" s="80">
        <f t="shared" ref="C261:E261" si="83">+C262+C266</f>
        <v>17560</v>
      </c>
      <c r="D261" s="80">
        <f t="shared" ref="D261" si="84">+D262+D266</f>
        <v>17560</v>
      </c>
      <c r="E261" s="80">
        <f t="shared" si="83"/>
        <v>0</v>
      </c>
      <c r="F261" s="172" t="e">
        <f t="shared" si="62"/>
        <v>#DIV/0!</v>
      </c>
      <c r="G261" s="172">
        <f t="shared" si="63"/>
        <v>0</v>
      </c>
    </row>
    <row r="262" spans="1:7" x14ac:dyDescent="0.25">
      <c r="A262" s="159" t="s">
        <v>174</v>
      </c>
      <c r="B262" s="80">
        <f>SUM(B263:B265)</f>
        <v>0</v>
      </c>
      <c r="C262" s="80">
        <v>17060</v>
      </c>
      <c r="D262" s="80">
        <v>17060</v>
      </c>
      <c r="E262" s="80">
        <f t="shared" ref="E262" si="85">SUM(E263:E265)</f>
        <v>0</v>
      </c>
      <c r="F262" s="172" t="e">
        <f t="shared" si="62"/>
        <v>#DIV/0!</v>
      </c>
      <c r="G262" s="172">
        <f t="shared" si="63"/>
        <v>0</v>
      </c>
    </row>
    <row r="263" spans="1:7" x14ac:dyDescent="0.25">
      <c r="A263" s="160" t="s">
        <v>96</v>
      </c>
      <c r="B263" s="161"/>
      <c r="C263" s="137"/>
      <c r="D263" s="137"/>
      <c r="E263" s="161"/>
      <c r="F263" s="172" t="e">
        <f t="shared" si="62"/>
        <v>#DIV/0!</v>
      </c>
      <c r="G263" s="172" t="e">
        <f t="shared" si="63"/>
        <v>#DIV/0!</v>
      </c>
    </row>
    <row r="264" spans="1:7" x14ac:dyDescent="0.25">
      <c r="A264" s="160" t="s">
        <v>97</v>
      </c>
      <c r="B264" s="161"/>
      <c r="C264" s="137"/>
      <c r="D264" s="137"/>
      <c r="E264" s="161"/>
      <c r="F264" s="172" t="e">
        <f t="shared" si="62"/>
        <v>#DIV/0!</v>
      </c>
      <c r="G264" s="172" t="e">
        <f t="shared" si="63"/>
        <v>#DIV/0!</v>
      </c>
    </row>
    <row r="265" spans="1:7" x14ac:dyDescent="0.25">
      <c r="A265" s="160" t="s">
        <v>102</v>
      </c>
      <c r="B265" s="161"/>
      <c r="C265" s="137"/>
      <c r="D265" s="137"/>
      <c r="E265" s="161"/>
      <c r="F265" s="172" t="e">
        <f t="shared" si="62"/>
        <v>#DIV/0!</v>
      </c>
      <c r="G265" s="172" t="e">
        <f t="shared" si="63"/>
        <v>#DIV/0!</v>
      </c>
    </row>
    <row r="266" spans="1:7" x14ac:dyDescent="0.25">
      <c r="A266" s="159" t="s">
        <v>175</v>
      </c>
      <c r="B266" s="80">
        <f>+B267</f>
        <v>0</v>
      </c>
      <c r="C266" s="80">
        <v>500</v>
      </c>
      <c r="D266" s="80">
        <v>500</v>
      </c>
      <c r="E266" s="80">
        <f t="shared" ref="E266" si="86">+E267</f>
        <v>0</v>
      </c>
      <c r="F266" s="172" t="e">
        <f t="shared" si="62"/>
        <v>#DIV/0!</v>
      </c>
      <c r="G266" s="172">
        <f t="shared" si="63"/>
        <v>0</v>
      </c>
    </row>
    <row r="267" spans="1:7" x14ac:dyDescent="0.25">
      <c r="A267" s="160" t="s">
        <v>111</v>
      </c>
      <c r="B267" s="161"/>
      <c r="C267" s="137"/>
      <c r="D267" s="137"/>
      <c r="E267" s="161"/>
      <c r="F267" s="172" t="e">
        <f t="shared" si="62"/>
        <v>#DIV/0!</v>
      </c>
      <c r="G267" s="172" t="e">
        <f t="shared" si="63"/>
        <v>#DIV/0!</v>
      </c>
    </row>
    <row r="268" spans="1:7" x14ac:dyDescent="0.25">
      <c r="A268" s="5" t="s">
        <v>19</v>
      </c>
      <c r="B268" s="80">
        <f>+B269</f>
        <v>35719</v>
      </c>
      <c r="C268" s="80">
        <f t="shared" ref="C268:E268" si="87">+C269</f>
        <v>60280</v>
      </c>
      <c r="D268" s="80">
        <f t="shared" si="87"/>
        <v>60280</v>
      </c>
      <c r="E268" s="80">
        <f t="shared" si="87"/>
        <v>60280</v>
      </c>
      <c r="F268" s="172">
        <f t="shared" si="62"/>
        <v>168.76172345250427</v>
      </c>
      <c r="G268" s="172">
        <f t="shared" si="63"/>
        <v>100</v>
      </c>
    </row>
    <row r="269" spans="1:7" x14ac:dyDescent="0.25">
      <c r="A269" s="5" t="s">
        <v>235</v>
      </c>
      <c r="B269" s="80">
        <f>+B270+B274</f>
        <v>35719</v>
      </c>
      <c r="C269" s="80">
        <f t="shared" ref="C269:E269" si="88">+C270+C274</f>
        <v>60280</v>
      </c>
      <c r="D269" s="80">
        <f t="shared" ref="D269" si="89">+D270+D274</f>
        <v>60280</v>
      </c>
      <c r="E269" s="80">
        <f t="shared" si="88"/>
        <v>60280</v>
      </c>
      <c r="F269" s="172">
        <f t="shared" si="62"/>
        <v>168.76172345250427</v>
      </c>
      <c r="G269" s="172">
        <f t="shared" si="63"/>
        <v>100</v>
      </c>
    </row>
    <row r="270" spans="1:7" x14ac:dyDescent="0.25">
      <c r="A270" s="159" t="s">
        <v>174</v>
      </c>
      <c r="B270" s="80">
        <f>SUM(B271:B273)</f>
        <v>35719</v>
      </c>
      <c r="C270" s="80">
        <v>56280</v>
      </c>
      <c r="D270" s="80">
        <v>56280</v>
      </c>
      <c r="E270" s="80">
        <f t="shared" ref="E270" si="90">SUM(E271:E273)</f>
        <v>56280</v>
      </c>
      <c r="F270" s="172">
        <f t="shared" si="62"/>
        <v>157.56320165738123</v>
      </c>
      <c r="G270" s="172">
        <f t="shared" si="63"/>
        <v>100</v>
      </c>
    </row>
    <row r="271" spans="1:7" x14ac:dyDescent="0.25">
      <c r="A271" s="160" t="s">
        <v>96</v>
      </c>
      <c r="B271" s="137">
        <v>16631.41</v>
      </c>
      <c r="C271" s="137"/>
      <c r="D271" s="137"/>
      <c r="E271" s="137">
        <v>26910</v>
      </c>
      <c r="F271" s="172">
        <f t="shared" si="62"/>
        <v>161.80227653578382</v>
      </c>
      <c r="G271" s="172" t="e">
        <f t="shared" si="63"/>
        <v>#DIV/0!</v>
      </c>
    </row>
    <row r="272" spans="1:7" x14ac:dyDescent="0.25">
      <c r="A272" s="160" t="s">
        <v>97</v>
      </c>
      <c r="B272" s="137">
        <v>16587.59</v>
      </c>
      <c r="C272" s="137"/>
      <c r="D272" s="137"/>
      <c r="E272" s="137">
        <v>24590</v>
      </c>
      <c r="F272" s="172">
        <f t="shared" si="62"/>
        <v>148.24335542414539</v>
      </c>
      <c r="G272" s="172" t="e">
        <f t="shared" si="63"/>
        <v>#DIV/0!</v>
      </c>
    </row>
    <row r="273" spans="1:10" x14ac:dyDescent="0.25">
      <c r="A273" s="160" t="s">
        <v>102</v>
      </c>
      <c r="B273" s="137">
        <v>2500</v>
      </c>
      <c r="C273" s="137"/>
      <c r="D273" s="137"/>
      <c r="E273" s="137">
        <v>4780</v>
      </c>
      <c r="F273" s="172">
        <f t="shared" ref="F273:F337" si="91">E273/B273*100</f>
        <v>191.2</v>
      </c>
      <c r="G273" s="172" t="e">
        <f t="shared" ref="G273:G337" si="92">E273/D273*100</f>
        <v>#DIV/0!</v>
      </c>
    </row>
    <row r="274" spans="1:10" x14ac:dyDescent="0.25">
      <c r="A274" s="159" t="s">
        <v>175</v>
      </c>
      <c r="B274" s="80">
        <f>SUM(B275:B276)</f>
        <v>0</v>
      </c>
      <c r="C274" s="80">
        <v>4000</v>
      </c>
      <c r="D274" s="80">
        <v>4000</v>
      </c>
      <c r="E274" s="80">
        <f t="shared" ref="E274" si="93">SUM(E275:E276)</f>
        <v>4000</v>
      </c>
      <c r="F274" s="172" t="e">
        <f t="shared" si="91"/>
        <v>#DIV/0!</v>
      </c>
      <c r="G274" s="172">
        <f t="shared" si="92"/>
        <v>100</v>
      </c>
    </row>
    <row r="275" spans="1:10" x14ac:dyDescent="0.25">
      <c r="A275" s="160" t="s">
        <v>111</v>
      </c>
      <c r="B275" s="137"/>
      <c r="C275" s="137"/>
      <c r="D275" s="137"/>
      <c r="E275" s="137">
        <v>4000</v>
      </c>
      <c r="F275" s="172" t="e">
        <f t="shared" si="91"/>
        <v>#DIV/0!</v>
      </c>
      <c r="G275" s="172" t="e">
        <f t="shared" si="92"/>
        <v>#DIV/0!</v>
      </c>
    </row>
    <row r="276" spans="1:10" x14ac:dyDescent="0.25">
      <c r="A276" s="160" t="s">
        <v>112</v>
      </c>
      <c r="B276" s="137"/>
      <c r="C276" s="137"/>
      <c r="D276" s="137"/>
      <c r="E276" s="137"/>
      <c r="F276" s="172" t="e">
        <f t="shared" si="91"/>
        <v>#DIV/0!</v>
      </c>
      <c r="G276" s="172" t="e">
        <f t="shared" si="92"/>
        <v>#DIV/0!</v>
      </c>
    </row>
    <row r="277" spans="1:10" x14ac:dyDescent="0.25">
      <c r="A277" s="5" t="s">
        <v>20</v>
      </c>
      <c r="B277" s="80">
        <f>+B278</f>
        <v>54000</v>
      </c>
      <c r="C277" s="80">
        <f t="shared" ref="C277:E277" si="94">+C278</f>
        <v>47060</v>
      </c>
      <c r="D277" s="80">
        <f t="shared" si="94"/>
        <v>47060</v>
      </c>
      <c r="E277" s="80">
        <f t="shared" si="94"/>
        <v>43450</v>
      </c>
      <c r="F277" s="172">
        <f t="shared" si="91"/>
        <v>80.462962962962962</v>
      </c>
      <c r="G277" s="172">
        <f t="shared" si="92"/>
        <v>92.328941776455594</v>
      </c>
    </row>
    <row r="278" spans="1:10" x14ac:dyDescent="0.25">
      <c r="A278" s="5" t="s">
        <v>5</v>
      </c>
      <c r="B278" s="80">
        <f>+B279+B283</f>
        <v>54000</v>
      </c>
      <c r="C278" s="80">
        <f t="shared" ref="C278:E278" si="95">+C279+C283</f>
        <v>47060</v>
      </c>
      <c r="D278" s="80">
        <f t="shared" ref="D278" si="96">+D279+D283</f>
        <v>47060</v>
      </c>
      <c r="E278" s="80">
        <f t="shared" si="95"/>
        <v>43450</v>
      </c>
      <c r="F278" s="172">
        <f t="shared" si="91"/>
        <v>80.462962962962962</v>
      </c>
      <c r="G278" s="172">
        <f t="shared" si="92"/>
        <v>92.328941776455594</v>
      </c>
    </row>
    <row r="279" spans="1:10" x14ac:dyDescent="0.25">
      <c r="A279" s="159" t="s">
        <v>174</v>
      </c>
      <c r="B279" s="80">
        <f>SUM(B280:B282)</f>
        <v>41443.659999999996</v>
      </c>
      <c r="C279" s="80">
        <v>37250</v>
      </c>
      <c r="D279" s="80">
        <v>37250</v>
      </c>
      <c r="E279" s="80">
        <f t="shared" ref="E279" si="97">SUM(E280:E282)</f>
        <v>35056.49</v>
      </c>
      <c r="F279" s="172">
        <f t="shared" si="91"/>
        <v>84.588306148636491</v>
      </c>
      <c r="G279" s="172">
        <f t="shared" si="92"/>
        <v>94.111382550335563</v>
      </c>
    </row>
    <row r="280" spans="1:10" x14ac:dyDescent="0.25">
      <c r="A280" s="160" t="s">
        <v>96</v>
      </c>
      <c r="B280" s="137">
        <v>24479.07</v>
      </c>
      <c r="C280" s="137"/>
      <c r="D280" s="137"/>
      <c r="E280" s="137">
        <v>25252.19</v>
      </c>
      <c r="F280" s="172">
        <f t="shared" si="91"/>
        <v>103.1582899186938</v>
      </c>
      <c r="G280" s="172" t="e">
        <f t="shared" si="92"/>
        <v>#DIV/0!</v>
      </c>
    </row>
    <row r="281" spans="1:10" x14ac:dyDescent="0.25">
      <c r="A281" s="160" t="s">
        <v>97</v>
      </c>
      <c r="B281" s="137">
        <v>12452.02</v>
      </c>
      <c r="C281" s="137"/>
      <c r="D281" s="137"/>
      <c r="E281" s="137">
        <v>7298.67</v>
      </c>
      <c r="F281" s="172">
        <f t="shared" si="91"/>
        <v>58.614345303011071</v>
      </c>
      <c r="G281" s="172" t="e">
        <f t="shared" si="92"/>
        <v>#DIV/0!</v>
      </c>
    </row>
    <row r="282" spans="1:10" x14ac:dyDescent="0.25">
      <c r="A282" s="160" t="s">
        <v>102</v>
      </c>
      <c r="B282" s="137">
        <v>4512.57</v>
      </c>
      <c r="C282" s="137"/>
      <c r="D282" s="137"/>
      <c r="E282" s="137">
        <v>2505.63</v>
      </c>
      <c r="F282" s="172">
        <f t="shared" si="91"/>
        <v>55.525565254389406</v>
      </c>
      <c r="G282" s="172" t="e">
        <f t="shared" si="92"/>
        <v>#DIV/0!</v>
      </c>
    </row>
    <row r="283" spans="1:10" x14ac:dyDescent="0.25">
      <c r="A283" s="159" t="s">
        <v>175</v>
      </c>
      <c r="B283" s="80">
        <f>SUM(B284:B286)</f>
        <v>12556.34</v>
      </c>
      <c r="C283" s="80">
        <v>9810</v>
      </c>
      <c r="D283" s="80">
        <v>9810</v>
      </c>
      <c r="E283" s="80">
        <f>SUM(E284:E286)</f>
        <v>8393.51</v>
      </c>
      <c r="F283" s="172">
        <f t="shared" si="91"/>
        <v>66.846788156421383</v>
      </c>
      <c r="G283" s="172">
        <f t="shared" si="92"/>
        <v>85.560754332313977</v>
      </c>
      <c r="J283" s="148"/>
    </row>
    <row r="284" spans="1:10" x14ac:dyDescent="0.25">
      <c r="A284" s="160" t="s">
        <v>111</v>
      </c>
      <c r="B284" s="137">
        <v>9246.34</v>
      </c>
      <c r="C284" s="137"/>
      <c r="D284" s="137"/>
      <c r="E284" s="137">
        <v>7993.51</v>
      </c>
      <c r="F284" s="172">
        <f t="shared" si="91"/>
        <v>86.450530696470167</v>
      </c>
      <c r="G284" s="172" t="e">
        <f t="shared" si="92"/>
        <v>#DIV/0!</v>
      </c>
    </row>
    <row r="285" spans="1:10" x14ac:dyDescent="0.25">
      <c r="A285" s="160" t="s">
        <v>112</v>
      </c>
      <c r="B285" s="137">
        <v>3310</v>
      </c>
      <c r="C285" s="137"/>
      <c r="D285" s="137"/>
      <c r="E285" s="137"/>
      <c r="F285" s="172">
        <f t="shared" si="91"/>
        <v>0</v>
      </c>
      <c r="G285" s="172" t="e">
        <f t="shared" si="92"/>
        <v>#DIV/0!</v>
      </c>
    </row>
    <row r="286" spans="1:10" x14ac:dyDescent="0.25">
      <c r="A286" s="160" t="s">
        <v>121</v>
      </c>
      <c r="B286" s="161"/>
      <c r="C286" s="137"/>
      <c r="D286" s="137"/>
      <c r="E286" s="137">
        <v>400</v>
      </c>
      <c r="F286" s="172" t="e">
        <f t="shared" si="91"/>
        <v>#DIV/0!</v>
      </c>
      <c r="G286" s="172" t="e">
        <f t="shared" si="92"/>
        <v>#DIV/0!</v>
      </c>
    </row>
    <row r="287" spans="1:10" ht="24" x14ac:dyDescent="0.25">
      <c r="A287" s="157" t="s">
        <v>165</v>
      </c>
      <c r="B287" s="158">
        <f t="shared" ref="B287:C287" si="98">B288+B300</f>
        <v>169503.1</v>
      </c>
      <c r="C287" s="158">
        <f t="shared" si="98"/>
        <v>441735</v>
      </c>
      <c r="D287" s="158">
        <f t="shared" ref="D287" si="99">D288+D300</f>
        <v>441735</v>
      </c>
      <c r="E287" s="158">
        <f>E288+E300</f>
        <v>373404.74000000005</v>
      </c>
      <c r="F287" s="172">
        <f t="shared" si="91"/>
        <v>220.2937527396254</v>
      </c>
      <c r="G287" s="172">
        <f t="shared" si="92"/>
        <v>84.531390992337037</v>
      </c>
    </row>
    <row r="288" spans="1:10" x14ac:dyDescent="0.25">
      <c r="A288" s="5" t="s">
        <v>17</v>
      </c>
      <c r="B288" s="80">
        <f t="shared" ref="B288:E288" si="100">B289</f>
        <v>7625.66</v>
      </c>
      <c r="C288" s="80">
        <f t="shared" si="100"/>
        <v>16950</v>
      </c>
      <c r="D288" s="80">
        <f t="shared" si="100"/>
        <v>16950</v>
      </c>
      <c r="E288" s="80">
        <f t="shared" si="100"/>
        <v>6217.5300000000007</v>
      </c>
      <c r="F288" s="172">
        <f t="shared" si="91"/>
        <v>81.534319652331746</v>
      </c>
      <c r="G288" s="172">
        <f t="shared" si="92"/>
        <v>36.681592920353985</v>
      </c>
    </row>
    <row r="289" spans="1:7" x14ac:dyDescent="0.25">
      <c r="A289" s="5" t="s">
        <v>2</v>
      </c>
      <c r="B289" s="80">
        <f t="shared" ref="B289:E289" si="101">B290+B294</f>
        <v>7625.66</v>
      </c>
      <c r="C289" s="80">
        <f t="shared" si="101"/>
        <v>16950</v>
      </c>
      <c r="D289" s="80">
        <f t="shared" ref="D289" si="102">D290+D294</f>
        <v>16950</v>
      </c>
      <c r="E289" s="80">
        <f t="shared" si="101"/>
        <v>6217.5300000000007</v>
      </c>
      <c r="F289" s="172">
        <f t="shared" si="91"/>
        <v>81.534319652331746</v>
      </c>
      <c r="G289" s="172">
        <f t="shared" si="92"/>
        <v>36.681592920353985</v>
      </c>
    </row>
    <row r="290" spans="1:7" x14ac:dyDescent="0.25">
      <c r="A290" s="159" t="s">
        <v>174</v>
      </c>
      <c r="B290" s="80">
        <f t="shared" ref="B290:E290" si="103">SUM(B291:B293)</f>
        <v>900</v>
      </c>
      <c r="C290" s="80">
        <v>7300</v>
      </c>
      <c r="D290" s="80">
        <v>7300</v>
      </c>
      <c r="E290" s="80">
        <f t="shared" si="103"/>
        <v>2105.69</v>
      </c>
      <c r="F290" s="172">
        <f t="shared" si="91"/>
        <v>233.96555555555557</v>
      </c>
      <c r="G290" s="172">
        <f t="shared" si="92"/>
        <v>28.845068493150688</v>
      </c>
    </row>
    <row r="291" spans="1:7" x14ac:dyDescent="0.25">
      <c r="A291" s="160" t="s">
        <v>96</v>
      </c>
      <c r="B291" s="137"/>
      <c r="C291" s="137"/>
      <c r="D291" s="137"/>
      <c r="E291" s="137">
        <v>156.62</v>
      </c>
      <c r="F291" s="172" t="e">
        <f t="shared" si="91"/>
        <v>#DIV/0!</v>
      </c>
      <c r="G291" s="172" t="e">
        <f t="shared" si="92"/>
        <v>#DIV/0!</v>
      </c>
    </row>
    <row r="292" spans="1:7" x14ac:dyDescent="0.25">
      <c r="A292" s="160" t="s">
        <v>100</v>
      </c>
      <c r="B292" s="137">
        <v>900</v>
      </c>
      <c r="C292" s="137"/>
      <c r="D292" s="137"/>
      <c r="E292" s="137">
        <v>1700</v>
      </c>
      <c r="F292" s="172">
        <f t="shared" si="91"/>
        <v>188.88888888888889</v>
      </c>
      <c r="G292" s="172" t="e">
        <f t="shared" si="92"/>
        <v>#DIV/0!</v>
      </c>
    </row>
    <row r="293" spans="1:7" x14ac:dyDescent="0.25">
      <c r="A293" s="160" t="s">
        <v>102</v>
      </c>
      <c r="B293" s="137"/>
      <c r="C293" s="137"/>
      <c r="D293" s="137"/>
      <c r="E293" s="137">
        <v>249.07</v>
      </c>
      <c r="F293" s="172" t="e">
        <f t="shared" si="91"/>
        <v>#DIV/0!</v>
      </c>
      <c r="G293" s="172" t="e">
        <f t="shared" si="92"/>
        <v>#DIV/0!</v>
      </c>
    </row>
    <row r="294" spans="1:7" x14ac:dyDescent="0.25">
      <c r="A294" s="159" t="s">
        <v>175</v>
      </c>
      <c r="B294" s="80">
        <f t="shared" ref="B294:E294" si="104">SUM(B295:B299)</f>
        <v>6725.66</v>
      </c>
      <c r="C294" s="80">
        <v>9650</v>
      </c>
      <c r="D294" s="80">
        <v>9650</v>
      </c>
      <c r="E294" s="80">
        <f t="shared" si="104"/>
        <v>4111.84</v>
      </c>
      <c r="F294" s="172">
        <f t="shared" si="91"/>
        <v>61.136602207069643</v>
      </c>
      <c r="G294" s="172">
        <f t="shared" si="92"/>
        <v>42.609740932642488</v>
      </c>
    </row>
    <row r="295" spans="1:7" x14ac:dyDescent="0.25">
      <c r="A295" s="160" t="s">
        <v>105</v>
      </c>
      <c r="B295" s="162">
        <v>257.77</v>
      </c>
      <c r="C295" s="137"/>
      <c r="D295" s="137"/>
      <c r="E295" s="137"/>
      <c r="F295" s="172">
        <f t="shared" si="91"/>
        <v>0</v>
      </c>
      <c r="G295" s="172" t="e">
        <f t="shared" si="92"/>
        <v>#DIV/0!</v>
      </c>
    </row>
    <row r="296" spans="1:7" x14ac:dyDescent="0.25">
      <c r="A296" s="160" t="s">
        <v>106</v>
      </c>
      <c r="B296" s="137">
        <v>5653.49</v>
      </c>
      <c r="C296" s="137"/>
      <c r="D296" s="137"/>
      <c r="E296" s="137">
        <v>3962.37</v>
      </c>
      <c r="F296" s="172">
        <f t="shared" si="91"/>
        <v>70.087149707525796</v>
      </c>
      <c r="G296" s="172" t="e">
        <f t="shared" si="92"/>
        <v>#DIV/0!</v>
      </c>
    </row>
    <row r="297" spans="1:7" x14ac:dyDescent="0.25">
      <c r="A297" s="160" t="s">
        <v>108</v>
      </c>
      <c r="B297" s="162">
        <v>814.4</v>
      </c>
      <c r="C297" s="137"/>
      <c r="D297" s="137"/>
      <c r="E297" s="137"/>
      <c r="F297" s="172">
        <f t="shared" si="91"/>
        <v>0</v>
      </c>
      <c r="G297" s="172" t="e">
        <f t="shared" si="92"/>
        <v>#DIV/0!</v>
      </c>
    </row>
    <row r="298" spans="1:7" x14ac:dyDescent="0.25">
      <c r="A298" s="160" t="s">
        <v>119</v>
      </c>
      <c r="B298" s="161"/>
      <c r="C298" s="137"/>
      <c r="D298" s="137"/>
      <c r="E298" s="137"/>
      <c r="F298" s="172" t="e">
        <f t="shared" si="91"/>
        <v>#DIV/0!</v>
      </c>
      <c r="G298" s="172" t="e">
        <f t="shared" si="92"/>
        <v>#DIV/0!</v>
      </c>
    </row>
    <row r="299" spans="1:7" x14ac:dyDescent="0.25">
      <c r="A299" s="160" t="s">
        <v>123</v>
      </c>
      <c r="B299" s="161"/>
      <c r="C299" s="137"/>
      <c r="D299" s="137"/>
      <c r="E299" s="137">
        <v>149.47</v>
      </c>
      <c r="F299" s="172" t="e">
        <f t="shared" si="91"/>
        <v>#DIV/0!</v>
      </c>
      <c r="G299" s="172" t="e">
        <f t="shared" si="92"/>
        <v>#DIV/0!</v>
      </c>
    </row>
    <row r="300" spans="1:7" x14ac:dyDescent="0.25">
      <c r="A300" s="5" t="s">
        <v>21</v>
      </c>
      <c r="B300" s="80">
        <f t="shared" ref="B300:E300" si="105">B301</f>
        <v>161877.44</v>
      </c>
      <c r="C300" s="80">
        <f t="shared" si="105"/>
        <v>424785</v>
      </c>
      <c r="D300" s="80">
        <f t="shared" si="105"/>
        <v>424785</v>
      </c>
      <c r="E300" s="80">
        <f t="shared" si="105"/>
        <v>367187.21</v>
      </c>
      <c r="F300" s="172">
        <f t="shared" si="91"/>
        <v>226.83037858765252</v>
      </c>
      <c r="G300" s="172">
        <f t="shared" si="92"/>
        <v>86.440719422766819</v>
      </c>
    </row>
    <row r="301" spans="1:7" ht="13.95" customHeight="1" x14ac:dyDescent="0.25">
      <c r="A301" s="5" t="s">
        <v>7</v>
      </c>
      <c r="B301" s="80">
        <f t="shared" ref="B301:E301" si="106">B302+B306</f>
        <v>161877.44</v>
      </c>
      <c r="C301" s="80">
        <f t="shared" si="106"/>
        <v>424785</v>
      </c>
      <c r="D301" s="80">
        <f t="shared" ref="D301" si="107">D302+D306</f>
        <v>424785</v>
      </c>
      <c r="E301" s="80">
        <f t="shared" si="106"/>
        <v>367187.21</v>
      </c>
      <c r="F301" s="172">
        <f t="shared" si="91"/>
        <v>226.83037858765252</v>
      </c>
      <c r="G301" s="172">
        <f t="shared" si="92"/>
        <v>86.440719422766819</v>
      </c>
    </row>
    <row r="302" spans="1:7" x14ac:dyDescent="0.25">
      <c r="A302" s="159" t="s">
        <v>174</v>
      </c>
      <c r="B302" s="80">
        <f t="shared" ref="B302:E302" si="108">SUM(B303:B305)</f>
        <v>119668.17</v>
      </c>
      <c r="C302" s="80">
        <v>347285</v>
      </c>
      <c r="D302" s="80">
        <v>347285</v>
      </c>
      <c r="E302" s="80">
        <f t="shared" si="108"/>
        <v>316169.15000000002</v>
      </c>
      <c r="F302" s="172">
        <f t="shared" si="91"/>
        <v>264.20488422276367</v>
      </c>
      <c r="G302" s="172">
        <f t="shared" si="92"/>
        <v>91.040255121873969</v>
      </c>
    </row>
    <row r="303" spans="1:7" x14ac:dyDescent="0.25">
      <c r="A303" s="160" t="s">
        <v>96</v>
      </c>
      <c r="B303" s="137">
        <v>97569.66</v>
      </c>
      <c r="C303" s="137"/>
      <c r="D303" s="137"/>
      <c r="E303" s="137">
        <v>277859.26</v>
      </c>
      <c r="F303" s="172">
        <f t="shared" si="91"/>
        <v>284.78039177342629</v>
      </c>
      <c r="G303" s="172" t="e">
        <f t="shared" si="92"/>
        <v>#DIV/0!</v>
      </c>
    </row>
    <row r="304" spans="1:7" x14ac:dyDescent="0.25">
      <c r="A304" s="160" t="s">
        <v>100</v>
      </c>
      <c r="B304" s="137">
        <v>6000</v>
      </c>
      <c r="C304" s="137"/>
      <c r="D304" s="137"/>
      <c r="E304" s="137">
        <v>5700</v>
      </c>
      <c r="F304" s="172">
        <f t="shared" si="91"/>
        <v>95</v>
      </c>
      <c r="G304" s="172" t="e">
        <f t="shared" si="92"/>
        <v>#DIV/0!</v>
      </c>
    </row>
    <row r="305" spans="1:10" x14ac:dyDescent="0.25">
      <c r="A305" s="160" t="s">
        <v>102</v>
      </c>
      <c r="B305" s="137">
        <v>16098.51</v>
      </c>
      <c r="C305" s="137"/>
      <c r="D305" s="137"/>
      <c r="E305" s="137">
        <v>32609.89</v>
      </c>
      <c r="F305" s="172">
        <f t="shared" si="91"/>
        <v>202.56464728723341</v>
      </c>
      <c r="G305" s="172" t="e">
        <f t="shared" si="92"/>
        <v>#DIV/0!</v>
      </c>
    </row>
    <row r="306" spans="1:10" x14ac:dyDescent="0.25">
      <c r="A306" s="159" t="s">
        <v>175</v>
      </c>
      <c r="B306" s="80">
        <f t="shared" ref="B306:E306" si="109">SUM(B307:B312)</f>
        <v>42209.27</v>
      </c>
      <c r="C306" s="80">
        <v>77500</v>
      </c>
      <c r="D306" s="80">
        <v>77500</v>
      </c>
      <c r="E306" s="80">
        <f t="shared" si="109"/>
        <v>51018.060000000005</v>
      </c>
      <c r="F306" s="172">
        <f t="shared" si="91"/>
        <v>120.86932562444224</v>
      </c>
      <c r="G306" s="172">
        <f t="shared" si="92"/>
        <v>65.82975483870969</v>
      </c>
    </row>
    <row r="307" spans="1:10" x14ac:dyDescent="0.25">
      <c r="A307" s="160" t="s">
        <v>105</v>
      </c>
      <c r="B307" s="137">
        <v>1818.09</v>
      </c>
      <c r="C307" s="137"/>
      <c r="D307" s="137"/>
      <c r="E307" s="137">
        <v>1731</v>
      </c>
      <c r="F307" s="172">
        <f t="shared" si="91"/>
        <v>95.209808095308816</v>
      </c>
      <c r="G307" s="172" t="e">
        <f t="shared" si="92"/>
        <v>#DIV/0!</v>
      </c>
    </row>
    <row r="308" spans="1:10" x14ac:dyDescent="0.25">
      <c r="A308" s="160" t="s">
        <v>106</v>
      </c>
      <c r="B308" s="137">
        <v>8446.58</v>
      </c>
      <c r="C308" s="137"/>
      <c r="D308" s="137"/>
      <c r="E308" s="137">
        <v>10472.94</v>
      </c>
      <c r="F308" s="172">
        <f t="shared" si="91"/>
        <v>123.9903014000933</v>
      </c>
      <c r="G308" s="172" t="e">
        <f t="shared" si="92"/>
        <v>#DIV/0!</v>
      </c>
    </row>
    <row r="309" spans="1:10" x14ac:dyDescent="0.25">
      <c r="A309" s="160" t="s">
        <v>107</v>
      </c>
      <c r="B309" s="137">
        <v>31944.6</v>
      </c>
      <c r="C309" s="137"/>
      <c r="D309" s="137"/>
      <c r="E309" s="137">
        <v>32465.72</v>
      </c>
      <c r="F309" s="172">
        <f t="shared" si="91"/>
        <v>101.63132423007333</v>
      </c>
      <c r="G309" s="172" t="e">
        <f t="shared" si="92"/>
        <v>#DIV/0!</v>
      </c>
    </row>
    <row r="310" spans="1:10" x14ac:dyDescent="0.25">
      <c r="A310" s="160" t="s">
        <v>108</v>
      </c>
      <c r="B310" s="137"/>
      <c r="C310" s="137"/>
      <c r="D310" s="137"/>
      <c r="E310" s="137">
        <v>434.1</v>
      </c>
      <c r="F310" s="172" t="e">
        <f t="shared" si="91"/>
        <v>#DIV/0!</v>
      </c>
      <c r="G310" s="172" t="e">
        <f t="shared" si="92"/>
        <v>#DIV/0!</v>
      </c>
    </row>
    <row r="311" spans="1:10" x14ac:dyDescent="0.25">
      <c r="A311" s="160" t="s">
        <v>110</v>
      </c>
      <c r="B311" s="161"/>
      <c r="C311" s="137"/>
      <c r="D311" s="137"/>
      <c r="E311" s="137"/>
      <c r="F311" s="172" t="e">
        <f t="shared" si="91"/>
        <v>#DIV/0!</v>
      </c>
      <c r="G311" s="172" t="e">
        <f t="shared" si="92"/>
        <v>#DIV/0!</v>
      </c>
    </row>
    <row r="312" spans="1:10" x14ac:dyDescent="0.25">
      <c r="A312" s="160" t="s">
        <v>123</v>
      </c>
      <c r="B312" s="161"/>
      <c r="C312" s="137"/>
      <c r="D312" s="137"/>
      <c r="E312" s="137">
        <v>5914.3</v>
      </c>
      <c r="F312" s="172" t="e">
        <f t="shared" si="91"/>
        <v>#DIV/0!</v>
      </c>
      <c r="G312" s="172" t="e">
        <f t="shared" si="92"/>
        <v>#DIV/0!</v>
      </c>
    </row>
    <row r="313" spans="1:10" x14ac:dyDescent="0.25">
      <c r="A313" s="155" t="s">
        <v>153</v>
      </c>
      <c r="B313" s="156">
        <f>+B314+B385+B391</f>
        <v>1830079.17</v>
      </c>
      <c r="C313" s="156">
        <f>+C314+C385+C391</f>
        <v>1986180</v>
      </c>
      <c r="D313" s="156">
        <f>+D314+D385+D391</f>
        <v>1986180</v>
      </c>
      <c r="E313" s="156">
        <f t="shared" ref="E313" si="110">+E314+E385+E391</f>
        <v>626788.32999999996</v>
      </c>
      <c r="F313" s="172">
        <f t="shared" si="91"/>
        <v>34.249246714282854</v>
      </c>
      <c r="G313" s="172">
        <f t="shared" si="92"/>
        <v>31.557478677662647</v>
      </c>
    </row>
    <row r="314" spans="1:10" x14ac:dyDescent="0.25">
      <c r="A314" s="183" t="s">
        <v>289</v>
      </c>
      <c r="B314" s="184">
        <f>+B315+B322+B341+B355+B359+B367+B374+B381</f>
        <v>1252729.17</v>
      </c>
      <c r="C314" s="184">
        <f>+C315+C322+C341+C355+C359+C367+C374+C381</f>
        <v>539230</v>
      </c>
      <c r="D314" s="184">
        <f>+D315+D322+D341+D355+D359+D367+D374+D381</f>
        <v>539230</v>
      </c>
      <c r="E314" s="184">
        <f t="shared" ref="E314" si="111">+E315+E322+E341+E355+E359+E367+E374+E381</f>
        <v>367610.37</v>
      </c>
      <c r="F314" s="172"/>
      <c r="G314" s="172"/>
    </row>
    <row r="315" spans="1:10" x14ac:dyDescent="0.25">
      <c r="A315" s="5" t="s">
        <v>149</v>
      </c>
      <c r="B315" s="80">
        <f t="shared" ref="B315:C315" si="112">B316+B319</f>
        <v>70900</v>
      </c>
      <c r="C315" s="80">
        <f t="shared" si="112"/>
        <v>7000</v>
      </c>
      <c r="D315" s="80">
        <f t="shared" ref="D315" si="113">D316+D319</f>
        <v>7000</v>
      </c>
      <c r="E315" s="80">
        <f t="shared" ref="E315" si="114">E316+E319</f>
        <v>0</v>
      </c>
      <c r="F315" s="172">
        <f t="shared" si="91"/>
        <v>0</v>
      </c>
      <c r="G315" s="172">
        <f t="shared" si="92"/>
        <v>0</v>
      </c>
      <c r="J315" s="148"/>
    </row>
    <row r="316" spans="1:10" x14ac:dyDescent="0.25">
      <c r="A316" s="159" t="s">
        <v>175</v>
      </c>
      <c r="B316" s="80">
        <f>SUM(B317:B318)</f>
        <v>3250</v>
      </c>
      <c r="C316" s="80">
        <f t="shared" ref="C316:D316" si="115">SUM(C317:C318)</f>
        <v>0</v>
      </c>
      <c r="D316" s="80">
        <f t="shared" si="115"/>
        <v>0</v>
      </c>
      <c r="E316" s="80">
        <f t="shared" ref="E316" si="116">SUM(E317:E318)</f>
        <v>0</v>
      </c>
      <c r="F316" s="172">
        <f t="shared" si="91"/>
        <v>0</v>
      </c>
      <c r="G316" s="172" t="e">
        <f t="shared" si="92"/>
        <v>#DIV/0!</v>
      </c>
      <c r="J316" s="148"/>
    </row>
    <row r="317" spans="1:10" x14ac:dyDescent="0.25">
      <c r="A317" s="160" t="s">
        <v>118</v>
      </c>
      <c r="B317" s="80"/>
      <c r="C317" s="137"/>
      <c r="D317" s="137"/>
      <c r="E317" s="137"/>
      <c r="F317" s="172" t="e">
        <f t="shared" si="91"/>
        <v>#DIV/0!</v>
      </c>
      <c r="G317" s="172" t="e">
        <f t="shared" si="92"/>
        <v>#DIV/0!</v>
      </c>
      <c r="J317" s="148"/>
    </row>
    <row r="318" spans="1:10" x14ac:dyDescent="0.25">
      <c r="A318" s="160" t="s">
        <v>123</v>
      </c>
      <c r="B318" s="137">
        <v>3250</v>
      </c>
      <c r="C318" s="137"/>
      <c r="D318" s="137"/>
      <c r="E318" s="137"/>
      <c r="F318" s="172">
        <f t="shared" si="91"/>
        <v>0</v>
      </c>
      <c r="G318" s="172" t="e">
        <f t="shared" si="92"/>
        <v>#DIV/0!</v>
      </c>
    </row>
    <row r="319" spans="1:10" x14ac:dyDescent="0.25">
      <c r="A319" s="159" t="s">
        <v>177</v>
      </c>
      <c r="B319" s="80">
        <f>SUM(B320:B321)</f>
        <v>67650</v>
      </c>
      <c r="C319" s="80">
        <v>7000</v>
      </c>
      <c r="D319" s="80">
        <v>7000</v>
      </c>
      <c r="E319" s="80">
        <f>SUM(E320:E321)</f>
        <v>0</v>
      </c>
      <c r="F319" s="172">
        <f t="shared" si="91"/>
        <v>0</v>
      </c>
      <c r="G319" s="172">
        <f t="shared" si="92"/>
        <v>0</v>
      </c>
    </row>
    <row r="320" spans="1:10" x14ac:dyDescent="0.25">
      <c r="A320" s="160" t="s">
        <v>142</v>
      </c>
      <c r="B320" s="137">
        <v>67650</v>
      </c>
      <c r="C320" s="179"/>
      <c r="D320" s="179"/>
      <c r="E320" s="179"/>
      <c r="F320" s="172">
        <f t="shared" si="91"/>
        <v>0</v>
      </c>
      <c r="G320" s="172" t="e">
        <f t="shared" si="92"/>
        <v>#DIV/0!</v>
      </c>
    </row>
    <row r="321" spans="1:7" x14ac:dyDescent="0.25">
      <c r="A321" s="160" t="s">
        <v>290</v>
      </c>
      <c r="B321" s="182"/>
      <c r="C321" s="191"/>
      <c r="D321" s="191"/>
      <c r="E321" s="191"/>
      <c r="F321" s="172" t="e">
        <f t="shared" si="91"/>
        <v>#DIV/0!</v>
      </c>
      <c r="G321" s="172" t="e">
        <f t="shared" si="92"/>
        <v>#DIV/0!</v>
      </c>
    </row>
    <row r="322" spans="1:7" x14ac:dyDescent="0.25">
      <c r="A322" s="5" t="s">
        <v>17</v>
      </c>
      <c r="B322" s="190">
        <f>+B323</f>
        <v>10052.130000000001</v>
      </c>
      <c r="C322" s="192">
        <f t="shared" ref="C322:E322" si="117">+C323</f>
        <v>162100</v>
      </c>
      <c r="D322" s="192">
        <f t="shared" si="117"/>
        <v>162100</v>
      </c>
      <c r="E322" s="192">
        <f t="shared" si="117"/>
        <v>14196.5</v>
      </c>
      <c r="F322" s="172">
        <f t="shared" si="91"/>
        <v>141.2287743990577</v>
      </c>
      <c r="G322" s="172">
        <f t="shared" si="92"/>
        <v>8.7578655151141263</v>
      </c>
    </row>
    <row r="323" spans="1:7" x14ac:dyDescent="0.25">
      <c r="A323" s="5" t="s">
        <v>2</v>
      </c>
      <c r="B323" s="80">
        <f>B324+B330+B334+B332</f>
        <v>10052.130000000001</v>
      </c>
      <c r="C323" s="188">
        <f t="shared" ref="C323:D323" si="118">C324+C330+C334+C332</f>
        <v>162100</v>
      </c>
      <c r="D323" s="188">
        <f t="shared" si="118"/>
        <v>162100</v>
      </c>
      <c r="E323" s="188">
        <f t="shared" ref="E323" si="119">E324+E330+E334+E332</f>
        <v>14196.5</v>
      </c>
      <c r="F323" s="172">
        <f t="shared" si="91"/>
        <v>141.2287743990577</v>
      </c>
      <c r="G323" s="172">
        <f t="shared" si="92"/>
        <v>8.7578655151141263</v>
      </c>
    </row>
    <row r="324" spans="1:7" x14ac:dyDescent="0.25">
      <c r="A324" s="159" t="s">
        <v>175</v>
      </c>
      <c r="B324" s="80">
        <f t="shared" ref="B324" si="120">SUM(B325:B329)</f>
        <v>2661.32</v>
      </c>
      <c r="C324" s="80">
        <v>90000</v>
      </c>
      <c r="D324" s="80">
        <v>90000</v>
      </c>
      <c r="E324" s="80">
        <f t="shared" ref="E324" si="121">SUM(E325:E329)</f>
        <v>0</v>
      </c>
      <c r="F324" s="172">
        <f t="shared" si="91"/>
        <v>0</v>
      </c>
      <c r="G324" s="172">
        <f t="shared" si="92"/>
        <v>0</v>
      </c>
    </row>
    <row r="325" spans="1:7" x14ac:dyDescent="0.25">
      <c r="A325" s="160" t="s">
        <v>113</v>
      </c>
      <c r="B325" s="161"/>
      <c r="C325" s="137"/>
      <c r="D325" s="137"/>
      <c r="E325" s="161"/>
      <c r="F325" s="172" t="e">
        <f t="shared" si="91"/>
        <v>#DIV/0!</v>
      </c>
      <c r="G325" s="172" t="e">
        <f t="shared" si="92"/>
        <v>#DIV/0!</v>
      </c>
    </row>
    <row r="326" spans="1:7" x14ac:dyDescent="0.25">
      <c r="A326" s="160" t="s">
        <v>114</v>
      </c>
      <c r="B326" s="161"/>
      <c r="C326" s="137"/>
      <c r="D326" s="137"/>
      <c r="E326" s="161"/>
      <c r="F326" s="172" t="e">
        <f t="shared" si="91"/>
        <v>#DIV/0!</v>
      </c>
      <c r="G326" s="172" t="e">
        <f t="shared" si="92"/>
        <v>#DIV/0!</v>
      </c>
    </row>
    <row r="327" spans="1:7" x14ac:dyDescent="0.25">
      <c r="A327" s="160" t="s">
        <v>115</v>
      </c>
      <c r="B327" s="161"/>
      <c r="C327" s="137"/>
      <c r="D327" s="137"/>
      <c r="E327" s="161"/>
      <c r="F327" s="172" t="e">
        <f t="shared" si="91"/>
        <v>#DIV/0!</v>
      </c>
      <c r="G327" s="172" t="e">
        <f t="shared" si="92"/>
        <v>#DIV/0!</v>
      </c>
    </row>
    <row r="328" spans="1:7" x14ac:dyDescent="0.25">
      <c r="A328" s="160" t="s">
        <v>118</v>
      </c>
      <c r="B328" s="161"/>
      <c r="C328" s="137"/>
      <c r="D328" s="137"/>
      <c r="E328" s="161"/>
      <c r="F328" s="172" t="e">
        <f t="shared" si="91"/>
        <v>#DIV/0!</v>
      </c>
      <c r="G328" s="172" t="e">
        <f t="shared" si="92"/>
        <v>#DIV/0!</v>
      </c>
    </row>
    <row r="329" spans="1:7" x14ac:dyDescent="0.25">
      <c r="A329" s="160" t="s">
        <v>124</v>
      </c>
      <c r="B329" s="137">
        <v>2661.32</v>
      </c>
      <c r="C329" s="137"/>
      <c r="D329" s="137"/>
      <c r="E329" s="137"/>
      <c r="F329" s="172">
        <f t="shared" si="91"/>
        <v>0</v>
      </c>
      <c r="G329" s="172" t="e">
        <f t="shared" si="92"/>
        <v>#DIV/0!</v>
      </c>
    </row>
    <row r="330" spans="1:7" x14ac:dyDescent="0.25">
      <c r="A330" s="159" t="s">
        <v>176</v>
      </c>
      <c r="B330" s="80">
        <f t="shared" ref="B330:E330" si="122">SUM(B331)</f>
        <v>1667.73</v>
      </c>
      <c r="C330" s="80">
        <f t="shared" si="122"/>
        <v>0</v>
      </c>
      <c r="D330" s="80">
        <f t="shared" si="122"/>
        <v>0</v>
      </c>
      <c r="E330" s="80">
        <f t="shared" si="122"/>
        <v>0</v>
      </c>
      <c r="F330" s="172">
        <f t="shared" si="91"/>
        <v>0</v>
      </c>
      <c r="G330" s="172" t="e">
        <f t="shared" si="92"/>
        <v>#DIV/0!</v>
      </c>
    </row>
    <row r="331" spans="1:7" ht="23.4" x14ac:dyDescent="0.25">
      <c r="A331" s="160" t="s">
        <v>197</v>
      </c>
      <c r="B331" s="137">
        <v>1667.73</v>
      </c>
      <c r="C331" s="161"/>
      <c r="D331" s="161"/>
      <c r="E331" s="137"/>
      <c r="F331" s="172">
        <f t="shared" si="91"/>
        <v>0</v>
      </c>
      <c r="G331" s="172" t="e">
        <f t="shared" si="92"/>
        <v>#DIV/0!</v>
      </c>
    </row>
    <row r="332" spans="1:7" x14ac:dyDescent="0.25">
      <c r="A332" s="159" t="s">
        <v>279</v>
      </c>
      <c r="B332" s="80">
        <f>+B333</f>
        <v>0</v>
      </c>
      <c r="C332" s="80">
        <v>3000</v>
      </c>
      <c r="D332" s="80">
        <v>3000</v>
      </c>
      <c r="E332" s="80">
        <f t="shared" ref="E332" si="123">+E333</f>
        <v>1670.63</v>
      </c>
      <c r="F332" s="172" t="e">
        <f t="shared" si="91"/>
        <v>#DIV/0!</v>
      </c>
      <c r="G332" s="172">
        <f t="shared" si="92"/>
        <v>55.687666666666672</v>
      </c>
    </row>
    <row r="333" spans="1:7" x14ac:dyDescent="0.25">
      <c r="A333" s="160" t="s">
        <v>260</v>
      </c>
      <c r="B333" s="162"/>
      <c r="C333" s="137"/>
      <c r="D333" s="137"/>
      <c r="E333" s="137">
        <v>1670.63</v>
      </c>
      <c r="F333" s="172" t="e">
        <f t="shared" si="91"/>
        <v>#DIV/0!</v>
      </c>
      <c r="G333" s="172" t="e">
        <f t="shared" si="92"/>
        <v>#DIV/0!</v>
      </c>
    </row>
    <row r="334" spans="1:7" x14ac:dyDescent="0.25">
      <c r="A334" s="159" t="s">
        <v>177</v>
      </c>
      <c r="B334" s="80">
        <f t="shared" ref="B334" si="124">SUM(B335:B340)</f>
        <v>5723.0800000000008</v>
      </c>
      <c r="C334" s="80">
        <v>69100</v>
      </c>
      <c r="D334" s="80">
        <v>69100</v>
      </c>
      <c r="E334" s="80">
        <f t="shared" ref="E334" si="125">SUM(E335:E340)</f>
        <v>12525.869999999999</v>
      </c>
      <c r="F334" s="172">
        <f t="shared" si="91"/>
        <v>218.86589039468251</v>
      </c>
      <c r="G334" s="172">
        <f t="shared" si="92"/>
        <v>18.127163531114327</v>
      </c>
    </row>
    <row r="335" spans="1:7" x14ac:dyDescent="0.25">
      <c r="A335" s="160" t="s">
        <v>139</v>
      </c>
      <c r="B335" s="162">
        <v>153.80000000000001</v>
      </c>
      <c r="C335" s="137"/>
      <c r="D335" s="137"/>
      <c r="E335" s="162">
        <v>2787.75</v>
      </c>
      <c r="F335" s="172">
        <f t="shared" si="91"/>
        <v>1812.5812743823146</v>
      </c>
      <c r="G335" s="172" t="e">
        <f t="shared" si="92"/>
        <v>#DIV/0!</v>
      </c>
    </row>
    <row r="336" spans="1:7" x14ac:dyDescent="0.25">
      <c r="A336" s="160" t="s">
        <v>140</v>
      </c>
      <c r="B336" s="137">
        <v>3274.39</v>
      </c>
      <c r="C336" s="137"/>
      <c r="D336" s="137"/>
      <c r="E336" s="137">
        <v>3817.58</v>
      </c>
      <c r="F336" s="172">
        <f t="shared" si="91"/>
        <v>116.58904406622301</v>
      </c>
      <c r="G336" s="172" t="e">
        <f t="shared" si="92"/>
        <v>#DIV/0!</v>
      </c>
    </row>
    <row r="337" spans="1:7" x14ac:dyDescent="0.25">
      <c r="A337" s="160" t="s">
        <v>141</v>
      </c>
      <c r="B337" s="137">
        <v>1823.7</v>
      </c>
      <c r="C337" s="137"/>
      <c r="D337" s="137"/>
      <c r="E337" s="137">
        <v>4536.25</v>
      </c>
      <c r="F337" s="172">
        <f t="shared" si="91"/>
        <v>248.73882765805777</v>
      </c>
      <c r="G337" s="172" t="e">
        <f t="shared" si="92"/>
        <v>#DIV/0!</v>
      </c>
    </row>
    <row r="338" spans="1:7" x14ac:dyDescent="0.25">
      <c r="A338" s="160" t="s">
        <v>142</v>
      </c>
      <c r="B338" s="162">
        <v>40.56</v>
      </c>
      <c r="C338" s="137"/>
      <c r="D338" s="137"/>
      <c r="E338" s="162"/>
      <c r="F338" s="172">
        <f t="shared" ref="F338:F354" si="126">E338/B338*100</f>
        <v>0</v>
      </c>
      <c r="G338" s="172" t="e">
        <f t="shared" ref="G338:G354" si="127">E338/D338*100</f>
        <v>#DIV/0!</v>
      </c>
    </row>
    <row r="339" spans="1:7" x14ac:dyDescent="0.25">
      <c r="A339" s="160" t="s">
        <v>199</v>
      </c>
      <c r="B339" s="162">
        <v>410.64</v>
      </c>
      <c r="C339" s="137"/>
      <c r="D339" s="137"/>
      <c r="E339" s="162"/>
      <c r="F339" s="172">
        <f t="shared" si="126"/>
        <v>0</v>
      </c>
      <c r="G339" s="172" t="e">
        <f t="shared" si="127"/>
        <v>#DIV/0!</v>
      </c>
    </row>
    <row r="340" spans="1:7" x14ac:dyDescent="0.25">
      <c r="A340" s="160" t="s">
        <v>144</v>
      </c>
      <c r="B340" s="162">
        <v>19.989999999999998</v>
      </c>
      <c r="C340" s="137"/>
      <c r="D340" s="137"/>
      <c r="E340" s="137">
        <v>1384.29</v>
      </c>
      <c r="F340" s="172">
        <f t="shared" si="126"/>
        <v>6924.912456228114</v>
      </c>
      <c r="G340" s="172" t="e">
        <f t="shared" si="127"/>
        <v>#DIV/0!</v>
      </c>
    </row>
    <row r="341" spans="1:7" ht="24" x14ac:dyDescent="0.25">
      <c r="A341" s="5" t="s">
        <v>154</v>
      </c>
      <c r="B341" s="80">
        <f t="shared" ref="B341:E341" si="128">B342</f>
        <v>360429.37</v>
      </c>
      <c r="C341" s="80">
        <f t="shared" si="128"/>
        <v>298750</v>
      </c>
      <c r="D341" s="80">
        <f t="shared" si="128"/>
        <v>298750</v>
      </c>
      <c r="E341" s="80">
        <f t="shared" si="128"/>
        <v>298750</v>
      </c>
      <c r="F341" s="172">
        <f t="shared" si="126"/>
        <v>82.887251946199612</v>
      </c>
      <c r="G341" s="172">
        <f t="shared" si="127"/>
        <v>100</v>
      </c>
    </row>
    <row r="342" spans="1:7" ht="24" x14ac:dyDescent="0.25">
      <c r="A342" s="5" t="s">
        <v>8</v>
      </c>
      <c r="B342" s="80">
        <f>B343+B349+B389</f>
        <v>360429.37</v>
      </c>
      <c r="C342" s="80">
        <f>+C343+C349</f>
        <v>298750</v>
      </c>
      <c r="D342" s="80">
        <f>+D343+D349</f>
        <v>298750</v>
      </c>
      <c r="E342" s="80">
        <f>+E343+E349</f>
        <v>298750</v>
      </c>
      <c r="F342" s="172">
        <f t="shared" si="126"/>
        <v>82.887251946199612</v>
      </c>
      <c r="G342" s="172">
        <f t="shared" si="127"/>
        <v>100</v>
      </c>
    </row>
    <row r="343" spans="1:7" x14ac:dyDescent="0.25">
      <c r="A343" s="159" t="s">
        <v>175</v>
      </c>
      <c r="B343" s="80">
        <f t="shared" ref="B343" si="129">SUM(B344:B348)</f>
        <v>139549</v>
      </c>
      <c r="C343" s="80">
        <v>189550</v>
      </c>
      <c r="D343" s="80">
        <v>189550</v>
      </c>
      <c r="E343" s="80">
        <f t="shared" ref="E343" si="130">SUM(E344:E348)</f>
        <v>189550</v>
      </c>
      <c r="F343" s="172">
        <f t="shared" si="126"/>
        <v>135.83042515532179</v>
      </c>
      <c r="G343" s="172">
        <f t="shared" si="127"/>
        <v>100</v>
      </c>
    </row>
    <row r="344" spans="1:7" x14ac:dyDescent="0.25">
      <c r="A344" s="160" t="s">
        <v>113</v>
      </c>
      <c r="B344" s="137">
        <v>9291</v>
      </c>
      <c r="C344" s="137"/>
      <c r="D344" s="137"/>
      <c r="E344" s="137">
        <v>18000</v>
      </c>
      <c r="F344" s="172">
        <f t="shared" si="126"/>
        <v>193.73587342589602</v>
      </c>
      <c r="G344" s="172" t="e">
        <f t="shared" si="127"/>
        <v>#DIV/0!</v>
      </c>
    </row>
    <row r="345" spans="1:7" x14ac:dyDescent="0.25">
      <c r="A345" s="160" t="s">
        <v>114</v>
      </c>
      <c r="B345" s="137">
        <v>15449</v>
      </c>
      <c r="C345" s="137"/>
      <c r="D345" s="137"/>
      <c r="E345" s="137">
        <v>25000</v>
      </c>
      <c r="F345" s="172">
        <f t="shared" si="126"/>
        <v>161.82277170043369</v>
      </c>
      <c r="G345" s="172" t="e">
        <f t="shared" si="127"/>
        <v>#DIV/0!</v>
      </c>
    </row>
    <row r="346" spans="1:7" x14ac:dyDescent="0.25">
      <c r="A346" s="160" t="s">
        <v>115</v>
      </c>
      <c r="B346" s="137">
        <v>26545</v>
      </c>
      <c r="C346" s="137"/>
      <c r="D346" s="137"/>
      <c r="E346" s="137">
        <v>31100</v>
      </c>
      <c r="F346" s="172">
        <f t="shared" si="126"/>
        <v>117.1595404030891</v>
      </c>
      <c r="G346" s="172" t="e">
        <f t="shared" si="127"/>
        <v>#DIV/0!</v>
      </c>
    </row>
    <row r="347" spans="1:7" x14ac:dyDescent="0.25">
      <c r="A347" s="160" t="s">
        <v>118</v>
      </c>
      <c r="B347" s="137">
        <v>59065</v>
      </c>
      <c r="C347" s="137"/>
      <c r="D347" s="137"/>
      <c r="E347" s="137">
        <v>80450</v>
      </c>
      <c r="F347" s="172">
        <f t="shared" si="126"/>
        <v>136.2058748836028</v>
      </c>
      <c r="G347" s="172" t="e">
        <f t="shared" si="127"/>
        <v>#DIV/0!</v>
      </c>
    </row>
    <row r="348" spans="1:7" x14ac:dyDescent="0.25">
      <c r="A348" s="160" t="s">
        <v>124</v>
      </c>
      <c r="B348" s="137">
        <v>29199</v>
      </c>
      <c r="C348" s="137"/>
      <c r="D348" s="137"/>
      <c r="E348" s="137">
        <v>35000</v>
      </c>
      <c r="F348" s="172">
        <f t="shared" si="126"/>
        <v>119.86711873694304</v>
      </c>
      <c r="G348" s="172" t="e">
        <f t="shared" si="127"/>
        <v>#DIV/0!</v>
      </c>
    </row>
    <row r="349" spans="1:7" x14ac:dyDescent="0.25">
      <c r="A349" s="159" t="s">
        <v>177</v>
      </c>
      <c r="B349" s="80">
        <f>SUM(B350:B354)</f>
        <v>220880.37000000002</v>
      </c>
      <c r="C349" s="80">
        <v>109200</v>
      </c>
      <c r="D349" s="80">
        <v>109200</v>
      </c>
      <c r="E349" s="80">
        <f>SUM(E350:E354)</f>
        <v>109200</v>
      </c>
      <c r="F349" s="172">
        <f t="shared" si="126"/>
        <v>49.438526384214221</v>
      </c>
      <c r="G349" s="172">
        <f t="shared" si="127"/>
        <v>100</v>
      </c>
    </row>
    <row r="350" spans="1:7" x14ac:dyDescent="0.25">
      <c r="A350" s="160" t="s">
        <v>139</v>
      </c>
      <c r="B350" s="137">
        <v>17668.72</v>
      </c>
      <c r="C350" s="137"/>
      <c r="D350" s="137"/>
      <c r="E350" s="137">
        <v>20200</v>
      </c>
      <c r="F350" s="172">
        <f t="shared" si="126"/>
        <v>114.32633490145297</v>
      </c>
      <c r="G350" s="172" t="e">
        <f t="shared" si="127"/>
        <v>#DIV/0!</v>
      </c>
    </row>
    <row r="351" spans="1:7" x14ac:dyDescent="0.25">
      <c r="A351" s="160" t="s">
        <v>140</v>
      </c>
      <c r="B351" s="137">
        <v>6476.71</v>
      </c>
      <c r="C351" s="137"/>
      <c r="D351" s="137"/>
      <c r="E351" s="137"/>
      <c r="F351" s="172">
        <f t="shared" si="126"/>
        <v>0</v>
      </c>
      <c r="G351" s="172" t="e">
        <f t="shared" si="127"/>
        <v>#DIV/0!</v>
      </c>
    </row>
    <row r="352" spans="1:7" x14ac:dyDescent="0.25">
      <c r="A352" s="160" t="s">
        <v>141</v>
      </c>
      <c r="B352" s="137">
        <v>2944.3</v>
      </c>
      <c r="C352" s="137"/>
      <c r="D352" s="137"/>
      <c r="E352" s="137">
        <v>3000</v>
      </c>
      <c r="F352" s="172">
        <f t="shared" si="126"/>
        <v>101.89179091804503</v>
      </c>
      <c r="G352" s="172" t="e">
        <f t="shared" si="127"/>
        <v>#DIV/0!</v>
      </c>
    </row>
    <row r="353" spans="1:7" x14ac:dyDescent="0.25">
      <c r="A353" s="160" t="s">
        <v>142</v>
      </c>
      <c r="B353" s="137">
        <v>189538.45</v>
      </c>
      <c r="C353" s="137"/>
      <c r="D353" s="137"/>
      <c r="E353" s="137">
        <v>86000</v>
      </c>
      <c r="F353" s="172">
        <f t="shared" si="126"/>
        <v>45.373379385554749</v>
      </c>
      <c r="G353" s="172" t="e">
        <f t="shared" si="127"/>
        <v>#DIV/0!</v>
      </c>
    </row>
    <row r="354" spans="1:7" x14ac:dyDescent="0.25">
      <c r="A354" s="160" t="s">
        <v>144</v>
      </c>
      <c r="B354" s="137">
        <v>4252.1899999999996</v>
      </c>
      <c r="C354" s="137"/>
      <c r="D354" s="137"/>
      <c r="E354" s="137"/>
      <c r="F354" s="172">
        <f t="shared" si="126"/>
        <v>0</v>
      </c>
      <c r="G354" s="172" t="e">
        <f t="shared" si="127"/>
        <v>#DIV/0!</v>
      </c>
    </row>
    <row r="355" spans="1:7" ht="24" x14ac:dyDescent="0.25">
      <c r="A355" s="5" t="s">
        <v>281</v>
      </c>
      <c r="B355" s="80">
        <f>+B356</f>
        <v>0</v>
      </c>
      <c r="C355" s="80">
        <f t="shared" ref="C355:E357" si="131">+C356</f>
        <v>12000</v>
      </c>
      <c r="D355" s="80">
        <f t="shared" si="131"/>
        <v>12000</v>
      </c>
      <c r="E355" s="80">
        <f t="shared" si="131"/>
        <v>12000</v>
      </c>
      <c r="F355" s="172" t="e">
        <f t="shared" ref="F355:F358" si="132">E355/B355*100</f>
        <v>#DIV/0!</v>
      </c>
      <c r="G355" s="172">
        <f t="shared" ref="G355:G358" si="133">E355/D355*100</f>
        <v>100</v>
      </c>
    </row>
    <row r="356" spans="1:7" ht="24" x14ac:dyDescent="0.25">
      <c r="A356" s="5" t="s">
        <v>277</v>
      </c>
      <c r="B356" s="80">
        <f>+B357</f>
        <v>0</v>
      </c>
      <c r="C356" s="80">
        <f t="shared" si="131"/>
        <v>12000</v>
      </c>
      <c r="D356" s="80">
        <f t="shared" si="131"/>
        <v>12000</v>
      </c>
      <c r="E356" s="80">
        <f t="shared" si="131"/>
        <v>12000</v>
      </c>
      <c r="F356" s="172" t="e">
        <f t="shared" si="132"/>
        <v>#DIV/0!</v>
      </c>
      <c r="G356" s="172">
        <f t="shared" si="133"/>
        <v>100</v>
      </c>
    </row>
    <row r="357" spans="1:7" x14ac:dyDescent="0.25">
      <c r="A357" s="159" t="s">
        <v>177</v>
      </c>
      <c r="B357" s="80">
        <f>+B358</f>
        <v>0</v>
      </c>
      <c r="C357" s="80">
        <v>12000</v>
      </c>
      <c r="D357" s="80">
        <v>12000</v>
      </c>
      <c r="E357" s="80">
        <f t="shared" si="131"/>
        <v>12000</v>
      </c>
      <c r="F357" s="172" t="e">
        <f t="shared" si="132"/>
        <v>#DIV/0!</v>
      </c>
      <c r="G357" s="172">
        <f t="shared" si="133"/>
        <v>100</v>
      </c>
    </row>
    <row r="358" spans="1:7" x14ac:dyDescent="0.25">
      <c r="A358" s="160" t="s">
        <v>139</v>
      </c>
      <c r="B358" s="137"/>
      <c r="C358" s="137"/>
      <c r="D358" s="137"/>
      <c r="E358" s="137">
        <v>12000</v>
      </c>
      <c r="F358" s="172" t="e">
        <f t="shared" si="132"/>
        <v>#DIV/0!</v>
      </c>
      <c r="G358" s="172" t="e">
        <f t="shared" si="133"/>
        <v>#DIV/0!</v>
      </c>
    </row>
    <row r="359" spans="1:7" x14ac:dyDescent="0.25">
      <c r="A359" s="5" t="s">
        <v>20</v>
      </c>
      <c r="B359" s="80">
        <f t="shared" ref="B359:E359" si="134">B360</f>
        <v>4836.8999999999996</v>
      </c>
      <c r="C359" s="80">
        <f t="shared" si="134"/>
        <v>9880</v>
      </c>
      <c r="D359" s="80">
        <f t="shared" si="134"/>
        <v>9880</v>
      </c>
      <c r="E359" s="80">
        <f t="shared" si="134"/>
        <v>9479.5</v>
      </c>
      <c r="F359" s="172">
        <f t="shared" ref="F359:F384" si="135">E359/B359*100</f>
        <v>195.98296429531311</v>
      </c>
      <c r="G359" s="172">
        <f t="shared" ref="G359:G384" si="136">E359/D359*100</f>
        <v>95.946356275303643</v>
      </c>
    </row>
    <row r="360" spans="1:7" x14ac:dyDescent="0.25">
      <c r="A360" s="5" t="s">
        <v>5</v>
      </c>
      <c r="B360" s="80">
        <f>+B361+B364</f>
        <v>4836.8999999999996</v>
      </c>
      <c r="C360" s="80">
        <f t="shared" ref="C360:D360" si="137">+C361+C364</f>
        <v>9880</v>
      </c>
      <c r="D360" s="80">
        <f t="shared" si="137"/>
        <v>9880</v>
      </c>
      <c r="E360" s="80">
        <f t="shared" ref="E360" si="138">+E361+E364</f>
        <v>9479.5</v>
      </c>
      <c r="F360" s="172">
        <f t="shared" si="135"/>
        <v>195.98296429531311</v>
      </c>
      <c r="G360" s="172">
        <f t="shared" si="136"/>
        <v>95.946356275303643</v>
      </c>
    </row>
    <row r="361" spans="1:7" x14ac:dyDescent="0.25">
      <c r="A361" s="159" t="s">
        <v>175</v>
      </c>
      <c r="B361" s="80">
        <f>SUM(B362:B363)</f>
        <v>0</v>
      </c>
      <c r="C361" s="80">
        <v>180</v>
      </c>
      <c r="D361" s="80">
        <v>180</v>
      </c>
      <c r="E361" s="80">
        <f t="shared" ref="E361" si="139">SUM(E362:E363)</f>
        <v>255</v>
      </c>
      <c r="F361" s="172" t="e">
        <f t="shared" si="135"/>
        <v>#DIV/0!</v>
      </c>
      <c r="G361" s="172">
        <f t="shared" si="136"/>
        <v>141.66666666666669</v>
      </c>
    </row>
    <row r="362" spans="1:7" x14ac:dyDescent="0.25">
      <c r="A362" s="160" t="s">
        <v>111</v>
      </c>
      <c r="B362" s="137"/>
      <c r="C362" s="137"/>
      <c r="D362" s="137"/>
      <c r="E362" s="137">
        <v>105</v>
      </c>
      <c r="F362" s="172" t="e">
        <f t="shared" si="135"/>
        <v>#DIV/0!</v>
      </c>
      <c r="G362" s="172" t="e">
        <f t="shared" si="136"/>
        <v>#DIV/0!</v>
      </c>
    </row>
    <row r="363" spans="1:7" x14ac:dyDescent="0.25">
      <c r="A363" s="160" t="s">
        <v>114</v>
      </c>
      <c r="B363" s="137"/>
      <c r="C363" s="137"/>
      <c r="D363" s="137"/>
      <c r="E363" s="137">
        <v>150</v>
      </c>
      <c r="F363" s="172" t="e">
        <f t="shared" si="135"/>
        <v>#DIV/0!</v>
      </c>
      <c r="G363" s="172" t="e">
        <f t="shared" si="136"/>
        <v>#DIV/0!</v>
      </c>
    </row>
    <row r="364" spans="1:7" x14ac:dyDescent="0.25">
      <c r="A364" s="159" t="s">
        <v>177</v>
      </c>
      <c r="B364" s="80">
        <f>SUM(B365:B366)</f>
        <v>4836.8999999999996</v>
      </c>
      <c r="C364" s="80">
        <v>9700</v>
      </c>
      <c r="D364" s="80">
        <v>9700</v>
      </c>
      <c r="E364" s="80">
        <f t="shared" ref="E364" si="140">SUM(E365:E366)</f>
        <v>9224.5</v>
      </c>
      <c r="F364" s="172">
        <f t="shared" si="135"/>
        <v>190.71099257789081</v>
      </c>
      <c r="G364" s="172">
        <f t="shared" si="136"/>
        <v>95.097938144329902</v>
      </c>
    </row>
    <row r="365" spans="1:7" x14ac:dyDescent="0.25">
      <c r="A365" s="160" t="s">
        <v>139</v>
      </c>
      <c r="B365" s="137">
        <v>4836.8999999999996</v>
      </c>
      <c r="C365" s="137"/>
      <c r="D365" s="137"/>
      <c r="E365" s="137"/>
      <c r="F365" s="172">
        <f t="shared" si="135"/>
        <v>0</v>
      </c>
      <c r="G365" s="172" t="e">
        <f t="shared" si="136"/>
        <v>#DIV/0!</v>
      </c>
    </row>
    <row r="366" spans="1:7" x14ac:dyDescent="0.25">
      <c r="A366" s="160" t="s">
        <v>142</v>
      </c>
      <c r="B366" s="137"/>
      <c r="C366" s="137"/>
      <c r="D366" s="137"/>
      <c r="E366" s="137">
        <v>9224.5</v>
      </c>
      <c r="F366" s="172" t="e">
        <f t="shared" si="135"/>
        <v>#DIV/0!</v>
      </c>
      <c r="G366" s="172" t="e">
        <f t="shared" si="136"/>
        <v>#DIV/0!</v>
      </c>
    </row>
    <row r="367" spans="1:7" x14ac:dyDescent="0.25">
      <c r="A367" s="5" t="s">
        <v>22</v>
      </c>
      <c r="B367" s="80">
        <f t="shared" ref="B367:E368" si="141">B368</f>
        <v>11336.07</v>
      </c>
      <c r="C367" s="80">
        <f t="shared" si="141"/>
        <v>19500</v>
      </c>
      <c r="D367" s="80">
        <f t="shared" si="141"/>
        <v>19500</v>
      </c>
      <c r="E367" s="80">
        <f t="shared" si="141"/>
        <v>9369.73</v>
      </c>
      <c r="F367" s="172">
        <f t="shared" si="135"/>
        <v>82.654129693976827</v>
      </c>
      <c r="G367" s="172">
        <f t="shared" si="136"/>
        <v>48.049897435897435</v>
      </c>
    </row>
    <row r="368" spans="1:7" x14ac:dyDescent="0.25">
      <c r="A368" s="5" t="s">
        <v>6</v>
      </c>
      <c r="B368" s="80">
        <f t="shared" si="141"/>
        <v>11336.07</v>
      </c>
      <c r="C368" s="80">
        <f t="shared" si="141"/>
        <v>19500</v>
      </c>
      <c r="D368" s="80">
        <f t="shared" si="141"/>
        <v>19500</v>
      </c>
      <c r="E368" s="80">
        <f t="shared" si="141"/>
        <v>9369.73</v>
      </c>
      <c r="F368" s="172">
        <f t="shared" si="135"/>
        <v>82.654129693976827</v>
      </c>
      <c r="G368" s="172">
        <f t="shared" si="136"/>
        <v>48.049897435897435</v>
      </c>
    </row>
    <row r="369" spans="1:7" x14ac:dyDescent="0.25">
      <c r="A369" s="159" t="s">
        <v>177</v>
      </c>
      <c r="B369" s="80">
        <f>SUM(B370:B373)</f>
        <v>11336.07</v>
      </c>
      <c r="C369" s="80">
        <v>19500</v>
      </c>
      <c r="D369" s="80">
        <v>19500</v>
      </c>
      <c r="E369" s="80">
        <f>SUM(E370:E373)</f>
        <v>9369.73</v>
      </c>
      <c r="F369" s="172">
        <f t="shared" si="135"/>
        <v>82.654129693976827</v>
      </c>
      <c r="G369" s="172">
        <f t="shared" si="136"/>
        <v>48.049897435897435</v>
      </c>
    </row>
    <row r="370" spans="1:7" x14ac:dyDescent="0.25">
      <c r="A370" s="160" t="s">
        <v>139</v>
      </c>
      <c r="B370" s="142">
        <v>213</v>
      </c>
      <c r="C370" s="137"/>
      <c r="D370" s="137"/>
      <c r="E370" s="142">
        <v>4117.7</v>
      </c>
      <c r="F370" s="172">
        <f t="shared" si="135"/>
        <v>1933.1924882629107</v>
      </c>
      <c r="G370" s="172" t="e">
        <f t="shared" si="136"/>
        <v>#DIV/0!</v>
      </c>
    </row>
    <row r="371" spans="1:7" x14ac:dyDescent="0.25">
      <c r="A371" s="174" t="s">
        <v>141</v>
      </c>
      <c r="B371" s="137"/>
      <c r="C371" s="137"/>
      <c r="D371" s="137"/>
      <c r="E371" s="137">
        <v>3011.2</v>
      </c>
      <c r="F371" s="172" t="e">
        <f t="shared" si="135"/>
        <v>#DIV/0!</v>
      </c>
      <c r="G371" s="172" t="e">
        <f t="shared" si="136"/>
        <v>#DIV/0!</v>
      </c>
    </row>
    <row r="372" spans="1:7" x14ac:dyDescent="0.25">
      <c r="A372" s="174" t="s">
        <v>142</v>
      </c>
      <c r="B372" s="137">
        <v>11123.07</v>
      </c>
      <c r="C372" s="137"/>
      <c r="D372" s="137"/>
      <c r="E372" s="137">
        <v>2240.83</v>
      </c>
      <c r="F372" s="172">
        <f t="shared" si="135"/>
        <v>20.145787089355728</v>
      </c>
      <c r="G372" s="172" t="e">
        <f t="shared" si="136"/>
        <v>#DIV/0!</v>
      </c>
    </row>
    <row r="373" spans="1:7" x14ac:dyDescent="0.25">
      <c r="A373" s="160" t="s">
        <v>199</v>
      </c>
      <c r="B373" s="137"/>
      <c r="C373" s="137"/>
      <c r="D373" s="137"/>
      <c r="E373" s="137"/>
      <c r="F373" s="172" t="e">
        <f t="shared" si="135"/>
        <v>#DIV/0!</v>
      </c>
      <c r="G373" s="172" t="e">
        <f t="shared" si="136"/>
        <v>#DIV/0!</v>
      </c>
    </row>
    <row r="374" spans="1:7" ht="24" x14ac:dyDescent="0.25">
      <c r="A374" s="5" t="s">
        <v>23</v>
      </c>
      <c r="B374" s="80">
        <f t="shared" ref="B374:E374" si="142">B375</f>
        <v>7674.7</v>
      </c>
      <c r="C374" s="80">
        <f t="shared" si="142"/>
        <v>30000</v>
      </c>
      <c r="D374" s="80">
        <f t="shared" si="142"/>
        <v>30000</v>
      </c>
      <c r="E374" s="80">
        <f t="shared" si="142"/>
        <v>23814.639999999999</v>
      </c>
      <c r="F374" s="172">
        <f t="shared" si="135"/>
        <v>310.30059806897992</v>
      </c>
      <c r="G374" s="172">
        <f t="shared" si="136"/>
        <v>79.382133333333329</v>
      </c>
    </row>
    <row r="375" spans="1:7" ht="24" x14ac:dyDescent="0.25">
      <c r="A375" s="5" t="s">
        <v>9</v>
      </c>
      <c r="B375" s="80">
        <f t="shared" ref="B375:C375" si="143">B376+B378</f>
        <v>7674.7</v>
      </c>
      <c r="C375" s="80">
        <f t="shared" si="143"/>
        <v>30000</v>
      </c>
      <c r="D375" s="80">
        <f t="shared" ref="D375" si="144">D376+D378</f>
        <v>30000</v>
      </c>
      <c r="E375" s="80">
        <f t="shared" ref="E375" si="145">E376+E378</f>
        <v>23814.639999999999</v>
      </c>
      <c r="F375" s="172">
        <f t="shared" si="135"/>
        <v>310.30059806897992</v>
      </c>
      <c r="G375" s="172">
        <f t="shared" si="136"/>
        <v>79.382133333333329</v>
      </c>
    </row>
    <row r="376" spans="1:7" x14ac:dyDescent="0.25">
      <c r="A376" s="159" t="s">
        <v>175</v>
      </c>
      <c r="B376" s="80">
        <f t="shared" ref="B376:E376" si="146">SUM(B377)</f>
        <v>7674.7</v>
      </c>
      <c r="C376" s="80">
        <v>10000</v>
      </c>
      <c r="D376" s="80">
        <v>10000</v>
      </c>
      <c r="E376" s="80">
        <f t="shared" si="146"/>
        <v>3814.64</v>
      </c>
      <c r="F376" s="172">
        <f t="shared" si="135"/>
        <v>49.704092668117319</v>
      </c>
      <c r="G376" s="172">
        <f t="shared" si="136"/>
        <v>38.1464</v>
      </c>
    </row>
    <row r="377" spans="1:7" x14ac:dyDescent="0.25">
      <c r="A377" s="160" t="s">
        <v>118</v>
      </c>
      <c r="B377" s="137">
        <v>7674.7</v>
      </c>
      <c r="C377" s="137"/>
      <c r="D377" s="137"/>
      <c r="E377" s="137">
        <v>3814.64</v>
      </c>
      <c r="F377" s="172">
        <f t="shared" si="135"/>
        <v>49.704092668117319</v>
      </c>
      <c r="G377" s="172" t="e">
        <f t="shared" si="136"/>
        <v>#DIV/0!</v>
      </c>
    </row>
    <row r="378" spans="1:7" x14ac:dyDescent="0.25">
      <c r="A378" s="159" t="s">
        <v>177</v>
      </c>
      <c r="B378" s="80">
        <f>SUM(B379:B380)</f>
        <v>0</v>
      </c>
      <c r="C378" s="80">
        <v>20000</v>
      </c>
      <c r="D378" s="80">
        <v>20000</v>
      </c>
      <c r="E378" s="80">
        <f t="shared" ref="E378" si="147">SUM(E379:E380)</f>
        <v>20000</v>
      </c>
      <c r="F378" s="172" t="e">
        <f t="shared" si="135"/>
        <v>#DIV/0!</v>
      </c>
      <c r="G378" s="172">
        <f t="shared" si="136"/>
        <v>100</v>
      </c>
    </row>
    <row r="379" spans="1:7" x14ac:dyDescent="0.25">
      <c r="A379" s="160" t="s">
        <v>140</v>
      </c>
      <c r="B379" s="161"/>
      <c r="C379" s="137"/>
      <c r="D379" s="137"/>
      <c r="E379" s="137">
        <v>15463.25</v>
      </c>
      <c r="F379" s="172" t="e">
        <f t="shared" si="135"/>
        <v>#DIV/0!</v>
      </c>
      <c r="G379" s="172" t="e">
        <f t="shared" si="136"/>
        <v>#DIV/0!</v>
      </c>
    </row>
    <row r="380" spans="1:7" x14ac:dyDescent="0.25">
      <c r="A380" s="160" t="s">
        <v>142</v>
      </c>
      <c r="B380" s="161"/>
      <c r="C380" s="137"/>
      <c r="D380" s="137"/>
      <c r="E380" s="137">
        <v>4536.75</v>
      </c>
      <c r="F380" s="172" t="e">
        <f t="shared" si="135"/>
        <v>#DIV/0!</v>
      </c>
      <c r="G380" s="172" t="e">
        <f t="shared" si="136"/>
        <v>#DIV/0!</v>
      </c>
    </row>
    <row r="381" spans="1:7" x14ac:dyDescent="0.25">
      <c r="A381" s="5" t="s">
        <v>236</v>
      </c>
      <c r="B381" s="80">
        <f t="shared" ref="B381:E383" si="148">B382</f>
        <v>787500</v>
      </c>
      <c r="C381" s="80">
        <f t="shared" si="148"/>
        <v>0</v>
      </c>
      <c r="D381" s="80">
        <f t="shared" si="148"/>
        <v>0</v>
      </c>
      <c r="E381" s="80">
        <f t="shared" si="148"/>
        <v>0</v>
      </c>
      <c r="F381" s="172">
        <f t="shared" si="135"/>
        <v>0</v>
      </c>
      <c r="G381" s="172" t="e">
        <f t="shared" si="136"/>
        <v>#DIV/0!</v>
      </c>
    </row>
    <row r="382" spans="1:7" x14ac:dyDescent="0.25">
      <c r="A382" s="5" t="s">
        <v>237</v>
      </c>
      <c r="B382" s="80">
        <f t="shared" si="148"/>
        <v>787500</v>
      </c>
      <c r="C382" s="80">
        <f t="shared" si="148"/>
        <v>0</v>
      </c>
      <c r="D382" s="80">
        <f t="shared" si="148"/>
        <v>0</v>
      </c>
      <c r="E382" s="80">
        <f t="shared" si="148"/>
        <v>0</v>
      </c>
      <c r="F382" s="172">
        <f t="shared" si="135"/>
        <v>0</v>
      </c>
      <c r="G382" s="172" t="e">
        <f t="shared" si="136"/>
        <v>#DIV/0!</v>
      </c>
    </row>
    <row r="383" spans="1:7" x14ac:dyDescent="0.25">
      <c r="A383" s="159" t="s">
        <v>177</v>
      </c>
      <c r="B383" s="80">
        <f>B384</f>
        <v>787500</v>
      </c>
      <c r="C383" s="80">
        <f t="shared" si="148"/>
        <v>0</v>
      </c>
      <c r="D383" s="80">
        <f t="shared" si="148"/>
        <v>0</v>
      </c>
      <c r="E383" s="80">
        <f t="shared" si="148"/>
        <v>0</v>
      </c>
      <c r="F383" s="172">
        <f t="shared" si="135"/>
        <v>0</v>
      </c>
      <c r="G383" s="172" t="e">
        <f t="shared" si="136"/>
        <v>#DIV/0!</v>
      </c>
    </row>
    <row r="384" spans="1:7" x14ac:dyDescent="0.25">
      <c r="A384" s="160" t="s">
        <v>146</v>
      </c>
      <c r="B384" s="179">
        <v>787500</v>
      </c>
      <c r="C384" s="137"/>
      <c r="D384" s="137"/>
      <c r="E384" s="137"/>
      <c r="F384" s="180">
        <f t="shared" si="135"/>
        <v>0</v>
      </c>
      <c r="G384" s="180" t="e">
        <f t="shared" si="136"/>
        <v>#DIV/0!</v>
      </c>
    </row>
    <row r="385" spans="1:7" x14ac:dyDescent="0.25">
      <c r="A385" s="183" t="s">
        <v>291</v>
      </c>
      <c r="B385" s="184">
        <f>+B386</f>
        <v>577350</v>
      </c>
      <c r="C385" s="184">
        <f>+C386+C388</f>
        <v>1435950</v>
      </c>
      <c r="D385" s="184">
        <f>+D386+D388</f>
        <v>1435950</v>
      </c>
      <c r="E385" s="184">
        <f t="shared" ref="E385" si="149">+E386+E388</f>
        <v>248437.38</v>
      </c>
      <c r="F385" s="180">
        <f t="shared" ref="F385:F393" si="150">E385/B385*100</f>
        <v>43.030636528968564</v>
      </c>
      <c r="G385" s="180">
        <f t="shared" ref="G385:G393" si="151">E385/D385*100</f>
        <v>17.301255614749817</v>
      </c>
    </row>
    <row r="386" spans="1:7" x14ac:dyDescent="0.25">
      <c r="A386" s="5" t="s">
        <v>149</v>
      </c>
      <c r="B386" s="80">
        <f>B387</f>
        <v>577350</v>
      </c>
      <c r="C386" s="80">
        <v>1304700</v>
      </c>
      <c r="D386" s="80">
        <v>1304700</v>
      </c>
      <c r="E386" s="80">
        <f t="shared" ref="E386" si="152">E387</f>
        <v>117187.38</v>
      </c>
      <c r="F386" s="180">
        <f t="shared" si="150"/>
        <v>20.297459080280593</v>
      </c>
      <c r="G386" s="180">
        <f t="shared" si="151"/>
        <v>8.9819406760174765</v>
      </c>
    </row>
    <row r="387" spans="1:7" x14ac:dyDescent="0.25">
      <c r="A387" s="160" t="s">
        <v>146</v>
      </c>
      <c r="B387" s="137">
        <v>577350</v>
      </c>
      <c r="C387" s="137"/>
      <c r="D387" s="137"/>
      <c r="E387" s="137">
        <v>117187.38</v>
      </c>
      <c r="F387" s="180">
        <f t="shared" si="150"/>
        <v>20.297459080280593</v>
      </c>
      <c r="G387" s="180" t="e">
        <f t="shared" si="151"/>
        <v>#DIV/0!</v>
      </c>
    </row>
    <row r="388" spans="1:7" x14ac:dyDescent="0.25">
      <c r="A388" s="5" t="s">
        <v>292</v>
      </c>
      <c r="B388" s="80">
        <f>+B389</f>
        <v>0</v>
      </c>
      <c r="C388" s="80">
        <f t="shared" ref="C388:E388" si="153">+C389</f>
        <v>131250</v>
      </c>
      <c r="D388" s="80">
        <f t="shared" si="153"/>
        <v>131250</v>
      </c>
      <c r="E388" s="80">
        <f t="shared" si="153"/>
        <v>131250</v>
      </c>
      <c r="F388" s="180" t="e">
        <f t="shared" si="150"/>
        <v>#DIV/0!</v>
      </c>
      <c r="G388" s="180">
        <f t="shared" si="151"/>
        <v>100</v>
      </c>
    </row>
    <row r="389" spans="1:7" x14ac:dyDescent="0.25">
      <c r="A389" s="159" t="s">
        <v>264</v>
      </c>
      <c r="B389" s="80">
        <f>SUM(B390)</f>
        <v>0</v>
      </c>
      <c r="C389" s="80">
        <v>131250</v>
      </c>
      <c r="D389" s="80">
        <v>131250</v>
      </c>
      <c r="E389" s="80">
        <f t="shared" ref="E389" si="154">SUM(E390)</f>
        <v>131250</v>
      </c>
      <c r="F389" s="180" t="e">
        <f t="shared" si="150"/>
        <v>#DIV/0!</v>
      </c>
      <c r="G389" s="180">
        <f t="shared" si="151"/>
        <v>100</v>
      </c>
    </row>
    <row r="390" spans="1:7" ht="23.4" x14ac:dyDescent="0.25">
      <c r="A390" s="160" t="s">
        <v>280</v>
      </c>
      <c r="B390" s="137"/>
      <c r="C390" s="179"/>
      <c r="D390" s="179"/>
      <c r="E390" s="179">
        <v>131250</v>
      </c>
      <c r="F390" s="180" t="e">
        <f t="shared" si="150"/>
        <v>#DIV/0!</v>
      </c>
      <c r="G390" s="180" t="e">
        <f t="shared" si="151"/>
        <v>#DIV/0!</v>
      </c>
    </row>
    <row r="391" spans="1:7" x14ac:dyDescent="0.25">
      <c r="A391" s="183" t="s">
        <v>287</v>
      </c>
      <c r="B391" s="185">
        <f>+B392</f>
        <v>0</v>
      </c>
      <c r="C391" s="185">
        <f>+C392</f>
        <v>11000</v>
      </c>
      <c r="D391" s="185">
        <f>+D392</f>
        <v>11000</v>
      </c>
      <c r="E391" s="185">
        <f t="shared" ref="E391" si="155">+E392</f>
        <v>10740.58</v>
      </c>
      <c r="F391" s="180" t="e">
        <f t="shared" si="150"/>
        <v>#DIV/0!</v>
      </c>
      <c r="G391" s="180">
        <f t="shared" si="151"/>
        <v>97.641636363636366</v>
      </c>
    </row>
    <row r="392" spans="1:7" x14ac:dyDescent="0.25">
      <c r="A392" s="193" t="s">
        <v>149</v>
      </c>
      <c r="B392" s="194"/>
      <c r="C392" s="194">
        <v>11000</v>
      </c>
      <c r="D392" s="194">
        <v>11000</v>
      </c>
      <c r="E392" s="194">
        <f>+E393</f>
        <v>10740.58</v>
      </c>
      <c r="F392" s="180" t="e">
        <f t="shared" si="150"/>
        <v>#DIV/0!</v>
      </c>
      <c r="G392" s="180">
        <f t="shared" si="151"/>
        <v>97.641636363636366</v>
      </c>
    </row>
    <row r="393" spans="1:7" x14ac:dyDescent="0.25">
      <c r="A393" s="186" t="s">
        <v>118</v>
      </c>
      <c r="B393" s="187"/>
      <c r="C393" s="189"/>
      <c r="D393" s="189"/>
      <c r="E393" s="189">
        <v>10740.58</v>
      </c>
      <c r="F393" s="180" t="e">
        <f t="shared" si="150"/>
        <v>#DIV/0!</v>
      </c>
      <c r="G393" s="180" t="e">
        <f t="shared" si="151"/>
        <v>#DIV/0!</v>
      </c>
    </row>
    <row r="409" ht="24.75" customHeight="1" x14ac:dyDescent="0.25"/>
  </sheetData>
  <mergeCells count="3">
    <mergeCell ref="A3:G3"/>
    <mergeCell ref="A4:G4"/>
    <mergeCell ref="A5:G5"/>
  </mergeCells>
  <phoneticPr fontId="55" type="noConversion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9"/>
  <sheetViews>
    <sheetView showGridLines="0" zoomScaleNormal="100" workbookViewId="0">
      <selection activeCell="A7" sqref="A7:G7"/>
    </sheetView>
  </sheetViews>
  <sheetFormatPr defaultColWidth="9.109375" defaultRowHeight="11.4" x14ac:dyDescent="0.2"/>
  <cols>
    <col min="1" max="1" width="42.6640625" style="20" bestFit="1" customWidth="1"/>
    <col min="2" max="3" width="16.109375" style="20" customWidth="1"/>
    <col min="4" max="4" width="15.33203125" style="20" customWidth="1"/>
    <col min="5" max="5" width="15.5546875" style="20" customWidth="1"/>
    <col min="6" max="7" width="8.33203125" style="20" bestFit="1" customWidth="1"/>
    <col min="8" max="16384" width="9.109375" style="20"/>
  </cols>
  <sheetData>
    <row r="1" spans="1:7" x14ac:dyDescent="0.2">
      <c r="A1" s="2" t="s">
        <v>14</v>
      </c>
    </row>
    <row r="2" spans="1:7" x14ac:dyDescent="0.2">
      <c r="A2" s="3"/>
    </row>
    <row r="3" spans="1:7" x14ac:dyDescent="0.2">
      <c r="A3" s="2" t="s">
        <v>156</v>
      </c>
    </row>
    <row r="4" spans="1:7" x14ac:dyDescent="0.2">
      <c r="A4" s="4" t="s">
        <v>67</v>
      </c>
    </row>
    <row r="5" spans="1:7" ht="12" thickBot="1" x14ac:dyDescent="0.25">
      <c r="A5" s="4"/>
    </row>
    <row r="6" spans="1:7" ht="24" customHeight="1" x14ac:dyDescent="0.2">
      <c r="A6" s="1" t="s">
        <v>0</v>
      </c>
      <c r="B6" s="1" t="s">
        <v>83</v>
      </c>
      <c r="C6" s="1" t="s">
        <v>179</v>
      </c>
      <c r="D6" s="1" t="s">
        <v>160</v>
      </c>
      <c r="E6" s="1" t="s">
        <v>161</v>
      </c>
      <c r="F6" s="1" t="s">
        <v>11</v>
      </c>
      <c r="G6" s="1" t="s">
        <v>11</v>
      </c>
    </row>
    <row r="7" spans="1:7" ht="13.2" customHeight="1" x14ac:dyDescent="0.2">
      <c r="A7" s="7">
        <v>1</v>
      </c>
      <c r="B7" s="84">
        <v>2</v>
      </c>
      <c r="C7" s="7">
        <v>3</v>
      </c>
      <c r="D7" s="7">
        <v>4</v>
      </c>
      <c r="E7" s="7">
        <v>5</v>
      </c>
      <c r="F7" s="7" t="s">
        <v>12</v>
      </c>
      <c r="G7" s="7" t="s">
        <v>180</v>
      </c>
    </row>
    <row r="8" spans="1:7" ht="13.2" x14ac:dyDescent="0.25">
      <c r="A8" s="8" t="s">
        <v>1</v>
      </c>
      <c r="B8" s="9">
        <f>+B10+B12+B14+B16+B19+B23+B26+B28+B31+B34+B37+B40</f>
        <v>4147530.4</v>
      </c>
      <c r="C8" s="9">
        <f>+C10+C12+C14+C16+C19+C23+C26+C28+C31+C34+C37+C40</f>
        <v>11631512.879999999</v>
      </c>
      <c r="D8" s="9">
        <f>+D10+D12+D14+D16+D19+D23+D26+D28+D31+D34+D37+D40</f>
        <v>11631512.879999999</v>
      </c>
      <c r="E8" s="9">
        <f>+E10+E12+E14+E16+E19+E23+E26+E28+E31+E34+E37+E40</f>
        <v>4783877.2300000004</v>
      </c>
      <c r="F8" s="76">
        <f>E8/B8</f>
        <v>1.1534278880752751</v>
      </c>
      <c r="G8" s="76">
        <f>E8/D8</f>
        <v>0.41128589886408662</v>
      </c>
    </row>
    <row r="9" spans="1:7" ht="24" x14ac:dyDescent="0.25">
      <c r="A9" s="79" t="s">
        <v>173</v>
      </c>
      <c r="B9" s="89">
        <f>B10+B12+B14+B16</f>
        <v>282260.79000000004</v>
      </c>
      <c r="C9" s="89">
        <f t="shared" ref="C9:E9" si="0">C10+C12+C14+C16</f>
        <v>954486.01</v>
      </c>
      <c r="D9" s="89">
        <f t="shared" si="0"/>
        <v>954486.01</v>
      </c>
      <c r="E9" s="89">
        <f t="shared" si="0"/>
        <v>188449.58000000002</v>
      </c>
      <c r="F9" s="87">
        <f>E9/B9</f>
        <v>0.66764349380585231</v>
      </c>
      <c r="G9" s="87">
        <f>E9/D9</f>
        <v>0.19743566487684824</v>
      </c>
    </row>
    <row r="10" spans="1:7" x14ac:dyDescent="0.2">
      <c r="A10" s="11" t="s">
        <v>57</v>
      </c>
      <c r="B10" s="12">
        <f t="shared" ref="B10:E10" si="1">+B11</f>
        <v>101491.91</v>
      </c>
      <c r="C10" s="12">
        <f t="shared" si="1"/>
        <v>269926.84999999998</v>
      </c>
      <c r="D10" s="12">
        <f t="shared" si="1"/>
        <v>269926.84999999998</v>
      </c>
      <c r="E10" s="12">
        <f t="shared" si="1"/>
        <v>113074.04</v>
      </c>
      <c r="F10" s="76">
        <f>E10/B10</f>
        <v>1.114118750942809</v>
      </c>
      <c r="G10" s="76">
        <f t="shared" ref="G10:G46" si="2">E10/D10</f>
        <v>0.41890623329987364</v>
      </c>
    </row>
    <row r="11" spans="1:7" ht="20.399999999999999" x14ac:dyDescent="0.2">
      <c r="A11" s="13" t="s">
        <v>58</v>
      </c>
      <c r="B11" s="14">
        <v>101491.91</v>
      </c>
      <c r="C11" s="14">
        <v>269926.84999999998</v>
      </c>
      <c r="D11" s="14">
        <v>269926.84999999998</v>
      </c>
      <c r="E11" s="14">
        <v>113074.04</v>
      </c>
      <c r="F11" s="76"/>
      <c r="G11" s="76">
        <f t="shared" si="2"/>
        <v>0.41890623329987364</v>
      </c>
    </row>
    <row r="12" spans="1:7" ht="20.399999999999999" x14ac:dyDescent="0.2">
      <c r="A12" s="11" t="s">
        <v>59</v>
      </c>
      <c r="B12" s="12">
        <f>SUM(B13:B13)</f>
        <v>135255.78</v>
      </c>
      <c r="C12" s="12">
        <f>SUM(C13:C13)</f>
        <v>231598.66</v>
      </c>
      <c r="D12" s="12">
        <f>SUM(D13:D13)</f>
        <v>231598.66</v>
      </c>
      <c r="E12" s="12">
        <f>SUM(E13:E13)</f>
        <v>7159.3</v>
      </c>
      <c r="F12" s="76">
        <f t="shared" ref="F12:F41" si="3">E12/B12</f>
        <v>5.2931564181582479E-2</v>
      </c>
      <c r="G12" s="76">
        <f t="shared" si="2"/>
        <v>3.0912527732241631E-2</v>
      </c>
    </row>
    <row r="13" spans="1:7" ht="20.399999999999999" x14ac:dyDescent="0.2">
      <c r="A13" s="13" t="s">
        <v>60</v>
      </c>
      <c r="B13" s="14">
        <v>135255.78</v>
      </c>
      <c r="C13" s="14">
        <v>231598.66</v>
      </c>
      <c r="D13" s="14">
        <v>231598.66</v>
      </c>
      <c r="E13" s="14">
        <v>7159.3</v>
      </c>
      <c r="F13" s="76">
        <f t="shared" si="3"/>
        <v>5.2931564181582479E-2</v>
      </c>
      <c r="G13" s="76">
        <f t="shared" si="2"/>
        <v>3.0912527732241631E-2</v>
      </c>
    </row>
    <row r="14" spans="1:7" ht="20.399999999999999" x14ac:dyDescent="0.2">
      <c r="A14" s="11" t="s">
        <v>61</v>
      </c>
      <c r="B14" s="12">
        <f t="shared" ref="B14:D14" si="4">+B15</f>
        <v>22991.79</v>
      </c>
      <c r="C14" s="12">
        <f t="shared" si="4"/>
        <v>452960.5</v>
      </c>
      <c r="D14" s="12">
        <f t="shared" si="4"/>
        <v>452960.5</v>
      </c>
      <c r="E14" s="12">
        <f>+E15</f>
        <v>68216.240000000005</v>
      </c>
      <c r="F14" s="76">
        <f t="shared" si="3"/>
        <v>2.9669825620362746</v>
      </c>
      <c r="G14" s="76">
        <f t="shared" si="2"/>
        <v>0.15060085813222127</v>
      </c>
    </row>
    <row r="15" spans="1:7" ht="20.399999999999999" x14ac:dyDescent="0.2">
      <c r="A15" s="13" t="s">
        <v>62</v>
      </c>
      <c r="B15" s="14">
        <v>22991.79</v>
      </c>
      <c r="C15" s="14">
        <v>452960.5</v>
      </c>
      <c r="D15" s="14">
        <v>452960.5</v>
      </c>
      <c r="E15" s="14">
        <v>68216.240000000005</v>
      </c>
      <c r="F15" s="76">
        <f t="shared" si="3"/>
        <v>2.9669825620362746</v>
      </c>
      <c r="G15" s="76">
        <f t="shared" si="2"/>
        <v>0.15060085813222127</v>
      </c>
    </row>
    <row r="16" spans="1:7" ht="20.399999999999999" x14ac:dyDescent="0.2">
      <c r="A16" s="11" t="s">
        <v>52</v>
      </c>
      <c r="B16" s="12">
        <f t="shared" ref="B16:D16" si="5">+B17</f>
        <v>22521.31</v>
      </c>
      <c r="C16" s="12">
        <f t="shared" si="5"/>
        <v>0</v>
      </c>
      <c r="D16" s="12">
        <f t="shared" si="5"/>
        <v>0</v>
      </c>
      <c r="E16" s="12">
        <f>+E17</f>
        <v>0</v>
      </c>
      <c r="F16" s="76">
        <f t="shared" si="3"/>
        <v>0</v>
      </c>
      <c r="G16" s="76" t="e">
        <f t="shared" si="2"/>
        <v>#DIV/0!</v>
      </c>
    </row>
    <row r="17" spans="1:7" ht="20.399999999999999" x14ac:dyDescent="0.2">
      <c r="A17" s="13" t="s">
        <v>53</v>
      </c>
      <c r="B17" s="16">
        <v>22521.31</v>
      </c>
      <c r="C17" s="16">
        <v>0</v>
      </c>
      <c r="D17" s="16">
        <v>0</v>
      </c>
      <c r="E17" s="14"/>
      <c r="F17" s="76">
        <f t="shared" si="3"/>
        <v>0</v>
      </c>
      <c r="G17" s="76" t="e">
        <f t="shared" si="2"/>
        <v>#DIV/0!</v>
      </c>
    </row>
    <row r="18" spans="1:7" x14ac:dyDescent="0.2">
      <c r="A18" s="46" t="s">
        <v>166</v>
      </c>
      <c r="B18" s="86">
        <f>SUM(B19)</f>
        <v>106.45</v>
      </c>
      <c r="C18" s="86">
        <f t="shared" ref="C18:E18" si="6">SUM(C19)</f>
        <v>930</v>
      </c>
      <c r="D18" s="86">
        <f t="shared" si="6"/>
        <v>930</v>
      </c>
      <c r="E18" s="86">
        <f t="shared" si="6"/>
        <v>140.24</v>
      </c>
      <c r="F18" s="87">
        <f t="shared" ref="F18" si="7">E18/B18</f>
        <v>1.317426021606388</v>
      </c>
      <c r="G18" s="87">
        <f t="shared" ref="G18" si="8">E18/D18</f>
        <v>0.15079569892473119</v>
      </c>
    </row>
    <row r="19" spans="1:7" x14ac:dyDescent="0.2">
      <c r="A19" s="11" t="s">
        <v>45</v>
      </c>
      <c r="B19" s="12">
        <f t="shared" ref="B19" si="9">SUM(B20:B21)</f>
        <v>106.45</v>
      </c>
      <c r="C19" s="12">
        <f t="shared" ref="C19:D19" si="10">SUM(C20:C21)</f>
        <v>930</v>
      </c>
      <c r="D19" s="12">
        <f t="shared" si="10"/>
        <v>930</v>
      </c>
      <c r="E19" s="12">
        <f>SUM(E20:E21)</f>
        <v>140.24</v>
      </c>
      <c r="F19" s="76">
        <f t="shared" si="3"/>
        <v>1.317426021606388</v>
      </c>
      <c r="G19" s="76">
        <f t="shared" si="2"/>
        <v>0.15079569892473119</v>
      </c>
    </row>
    <row r="20" spans="1:7" ht="20.399999999999999" x14ac:dyDescent="0.2">
      <c r="A20" s="13" t="s">
        <v>46</v>
      </c>
      <c r="B20" s="14">
        <v>87.06</v>
      </c>
      <c r="C20" s="14">
        <v>265</v>
      </c>
      <c r="D20" s="14">
        <v>265</v>
      </c>
      <c r="E20" s="14">
        <v>140.24</v>
      </c>
      <c r="F20" s="76">
        <f t="shared" si="3"/>
        <v>1.6108430967149092</v>
      </c>
      <c r="G20" s="76">
        <f t="shared" si="2"/>
        <v>0.52920754716981133</v>
      </c>
    </row>
    <row r="21" spans="1:7" ht="20.399999999999999" x14ac:dyDescent="0.2">
      <c r="A21" s="13" t="s">
        <v>47</v>
      </c>
      <c r="B21" s="14">
        <v>19.39</v>
      </c>
      <c r="C21" s="14">
        <v>665</v>
      </c>
      <c r="D21" s="14">
        <v>665</v>
      </c>
      <c r="E21" s="14"/>
      <c r="F21" s="76">
        <f t="shared" si="3"/>
        <v>0</v>
      </c>
      <c r="G21" s="76">
        <f t="shared" si="2"/>
        <v>0</v>
      </c>
    </row>
    <row r="22" spans="1:7" ht="34.200000000000003" x14ac:dyDescent="0.2">
      <c r="A22" s="46" t="s">
        <v>167</v>
      </c>
      <c r="B22" s="86">
        <f>SUM(B23)</f>
        <v>5740.01</v>
      </c>
      <c r="C22" s="86">
        <f t="shared" ref="C22:E22" si="11">SUM(C23)</f>
        <v>13270</v>
      </c>
      <c r="D22" s="86">
        <f t="shared" si="11"/>
        <v>13270</v>
      </c>
      <c r="E22" s="86">
        <f t="shared" si="11"/>
        <v>0</v>
      </c>
      <c r="F22" s="87">
        <f t="shared" ref="F22" si="12">E22/B22</f>
        <v>0</v>
      </c>
      <c r="G22" s="87">
        <f t="shared" ref="G22" si="13">E22/D22</f>
        <v>0</v>
      </c>
    </row>
    <row r="23" spans="1:7" x14ac:dyDescent="0.2">
      <c r="A23" s="11" t="s">
        <v>65</v>
      </c>
      <c r="B23" s="12">
        <f t="shared" ref="B23:D23" si="14">+B24</f>
        <v>5740.01</v>
      </c>
      <c r="C23" s="12">
        <f t="shared" si="14"/>
        <v>13270</v>
      </c>
      <c r="D23" s="12">
        <f t="shared" si="14"/>
        <v>13270</v>
      </c>
      <c r="E23" s="12">
        <f>+E24</f>
        <v>0</v>
      </c>
      <c r="F23" s="76">
        <f t="shared" si="3"/>
        <v>0</v>
      </c>
      <c r="G23" s="76">
        <f t="shared" si="2"/>
        <v>0</v>
      </c>
    </row>
    <row r="24" spans="1:7" x14ac:dyDescent="0.2">
      <c r="A24" s="13" t="s">
        <v>66</v>
      </c>
      <c r="B24" s="14">
        <v>5740.01</v>
      </c>
      <c r="C24" s="14">
        <v>13270</v>
      </c>
      <c r="D24" s="14">
        <v>13270</v>
      </c>
      <c r="E24" s="14"/>
      <c r="F24" s="76">
        <f t="shared" si="3"/>
        <v>0</v>
      </c>
      <c r="G24" s="76">
        <f t="shared" si="2"/>
        <v>0</v>
      </c>
    </row>
    <row r="25" spans="1:7" ht="22.8" x14ac:dyDescent="0.2">
      <c r="A25" s="46" t="s">
        <v>168</v>
      </c>
      <c r="B25" s="86">
        <f>B26+B28</f>
        <v>179510.24</v>
      </c>
      <c r="C25" s="86">
        <f t="shared" ref="C25:E25" si="15">C26+C28</f>
        <v>946832.33</v>
      </c>
      <c r="D25" s="86">
        <f t="shared" si="15"/>
        <v>946832.33</v>
      </c>
      <c r="E25" s="86">
        <f t="shared" si="15"/>
        <v>69000.63</v>
      </c>
      <c r="F25" s="87">
        <f t="shared" ref="F25" si="16">E25/B25</f>
        <v>0.38438269593979713</v>
      </c>
      <c r="G25" s="87">
        <f t="shared" ref="G25" si="17">E25/D25</f>
        <v>7.2875236526830478E-2</v>
      </c>
    </row>
    <row r="26" spans="1:7" ht="20.399999999999999" x14ac:dyDescent="0.2">
      <c r="A26" s="11" t="s">
        <v>48</v>
      </c>
      <c r="B26" s="12">
        <f t="shared" ref="B26:D26" si="18">+B27</f>
        <v>168626.97</v>
      </c>
      <c r="C26" s="12">
        <f t="shared" si="18"/>
        <v>930832.33</v>
      </c>
      <c r="D26" s="12">
        <f t="shared" si="18"/>
        <v>930832.33</v>
      </c>
      <c r="E26" s="12">
        <f>+E27</f>
        <v>57865.2</v>
      </c>
      <c r="F26" s="76">
        <f t="shared" si="3"/>
        <v>0.3431550718132455</v>
      </c>
      <c r="G26" s="76">
        <f t="shared" si="2"/>
        <v>6.2165008815282558E-2</v>
      </c>
    </row>
    <row r="27" spans="1:7" x14ac:dyDescent="0.2">
      <c r="A27" s="13" t="s">
        <v>49</v>
      </c>
      <c r="B27" s="14">
        <v>168626.97</v>
      </c>
      <c r="C27" s="14">
        <v>930832.33</v>
      </c>
      <c r="D27" s="14">
        <v>930832.33</v>
      </c>
      <c r="E27" s="14">
        <v>57865.2</v>
      </c>
      <c r="F27" s="76">
        <f t="shared" si="3"/>
        <v>0.3431550718132455</v>
      </c>
      <c r="G27" s="76">
        <f t="shared" si="2"/>
        <v>6.2165008815282558E-2</v>
      </c>
    </row>
    <row r="28" spans="1:7" ht="30.6" x14ac:dyDescent="0.2">
      <c r="A28" s="11" t="s">
        <v>63</v>
      </c>
      <c r="B28" s="12">
        <f>SUM(B29:B29)</f>
        <v>10883.27</v>
      </c>
      <c r="C28" s="12">
        <f>SUM(C29:C29)</f>
        <v>16000</v>
      </c>
      <c r="D28" s="12">
        <f>SUM(D29:D29)</f>
        <v>16000</v>
      </c>
      <c r="E28" s="12">
        <f>SUM(E29:E29)</f>
        <v>11135.43</v>
      </c>
      <c r="F28" s="76">
        <f t="shared" si="3"/>
        <v>1.023169506958846</v>
      </c>
      <c r="G28" s="76">
        <f t="shared" si="2"/>
        <v>0.69596437499999997</v>
      </c>
    </row>
    <row r="29" spans="1:7" x14ac:dyDescent="0.2">
      <c r="A29" s="13" t="s">
        <v>64</v>
      </c>
      <c r="B29" s="14">
        <v>10883.27</v>
      </c>
      <c r="C29" s="14">
        <v>16000</v>
      </c>
      <c r="D29" s="14">
        <v>16000</v>
      </c>
      <c r="E29" s="14">
        <v>11135.43</v>
      </c>
      <c r="F29" s="76">
        <f t="shared" si="3"/>
        <v>1.023169506958846</v>
      </c>
      <c r="G29" s="76">
        <f t="shared" si="2"/>
        <v>0.69596437499999997</v>
      </c>
    </row>
    <row r="30" spans="1:7" ht="22.8" x14ac:dyDescent="0.2">
      <c r="A30" s="46" t="s">
        <v>169</v>
      </c>
      <c r="B30" s="86">
        <f>B31+B34</f>
        <v>3679717.14</v>
      </c>
      <c r="C30" s="86">
        <f t="shared" ref="C30:E30" si="19">C31+C34</f>
        <v>9714854.5399999991</v>
      </c>
      <c r="D30" s="86">
        <f t="shared" si="19"/>
        <v>9714854.5399999991</v>
      </c>
      <c r="E30" s="86">
        <f t="shared" si="19"/>
        <v>4525639.34</v>
      </c>
      <c r="F30" s="87">
        <f t="shared" ref="F30" si="20">E30/B30</f>
        <v>1.2298878331718726</v>
      </c>
      <c r="G30" s="87">
        <f t="shared" ref="G30" si="21">E30/D30</f>
        <v>0.46584735997498533</v>
      </c>
    </row>
    <row r="31" spans="1:7" x14ac:dyDescent="0.2">
      <c r="A31" s="11" t="s">
        <v>68</v>
      </c>
      <c r="B31" s="75">
        <f t="shared" ref="B31" si="22">SUM(B32:B33)</f>
        <v>364494.6</v>
      </c>
      <c r="C31" s="75">
        <f t="shared" ref="C31:D31" si="23">SUM(C32:C33)</f>
        <v>1996166.54</v>
      </c>
      <c r="D31" s="75">
        <f t="shared" si="23"/>
        <v>1996166.54</v>
      </c>
      <c r="E31" s="12">
        <f>SUM(E32:E33)</f>
        <v>781443.25</v>
      </c>
      <c r="F31" s="76">
        <f t="shared" si="3"/>
        <v>2.1439089906956097</v>
      </c>
      <c r="G31" s="76">
        <f t="shared" si="2"/>
        <v>0.39147197107111115</v>
      </c>
    </row>
    <row r="32" spans="1:7" ht="20.399999999999999" x14ac:dyDescent="0.2">
      <c r="A32" s="13" t="s">
        <v>157</v>
      </c>
      <c r="B32" s="59">
        <v>346623.74</v>
      </c>
      <c r="C32" s="59">
        <v>1146986.54</v>
      </c>
      <c r="D32" s="59">
        <v>1146986.54</v>
      </c>
      <c r="E32" s="14">
        <v>770443.25</v>
      </c>
      <c r="F32" s="76">
        <f t="shared" si="3"/>
        <v>2.2227076829763592</v>
      </c>
      <c r="G32" s="76">
        <f t="shared" si="2"/>
        <v>0.67171080316252008</v>
      </c>
    </row>
    <row r="33" spans="1:7" ht="30" customHeight="1" x14ac:dyDescent="0.2">
      <c r="A33" s="13" t="s">
        <v>70</v>
      </c>
      <c r="B33" s="59">
        <v>17870.86</v>
      </c>
      <c r="C33" s="59">
        <v>849180</v>
      </c>
      <c r="D33" s="59">
        <v>849180</v>
      </c>
      <c r="E33" s="14">
        <v>11000</v>
      </c>
      <c r="F33" s="76">
        <f t="shared" si="3"/>
        <v>0.61552717664398915</v>
      </c>
      <c r="G33" s="76">
        <f t="shared" si="2"/>
        <v>1.2953672955086083E-2</v>
      </c>
    </row>
    <row r="34" spans="1:7" ht="20.399999999999999" x14ac:dyDescent="0.2">
      <c r="A34" s="11" t="s">
        <v>54</v>
      </c>
      <c r="B34" s="12">
        <f t="shared" ref="B34:D34" si="24">SUM(B35)</f>
        <v>3315222.54</v>
      </c>
      <c r="C34" s="12">
        <f t="shared" si="24"/>
        <v>7718688</v>
      </c>
      <c r="D34" s="12">
        <f t="shared" si="24"/>
        <v>7718688</v>
      </c>
      <c r="E34" s="12">
        <f>SUM(E35)</f>
        <v>3744196.09</v>
      </c>
      <c r="F34" s="76">
        <f t="shared" si="3"/>
        <v>1.1293950993709159</v>
      </c>
      <c r="G34" s="76">
        <f t="shared" si="2"/>
        <v>0.48508193231803121</v>
      </c>
    </row>
    <row r="35" spans="1:7" ht="20.399999999999999" x14ac:dyDescent="0.2">
      <c r="A35" s="13" t="s">
        <v>55</v>
      </c>
      <c r="B35" s="14">
        <v>3315222.54</v>
      </c>
      <c r="C35" s="14">
        <v>7718688</v>
      </c>
      <c r="D35" s="14">
        <v>7718688</v>
      </c>
      <c r="E35" s="14">
        <v>3744196.09</v>
      </c>
      <c r="F35" s="76">
        <f t="shared" si="3"/>
        <v>1.1293950993709159</v>
      </c>
      <c r="G35" s="76">
        <f t="shared" si="2"/>
        <v>0.48508193231803121</v>
      </c>
    </row>
    <row r="36" spans="1:7" x14ac:dyDescent="0.2">
      <c r="A36" s="46" t="s">
        <v>170</v>
      </c>
      <c r="B36" s="86">
        <f>SUM(B37)</f>
        <v>195.77</v>
      </c>
      <c r="C36" s="86">
        <f t="shared" ref="C36:E36" si="25">SUM(C37)</f>
        <v>1000</v>
      </c>
      <c r="D36" s="86">
        <f t="shared" si="25"/>
        <v>1000</v>
      </c>
      <c r="E36" s="86">
        <f t="shared" si="25"/>
        <v>647.44000000000005</v>
      </c>
      <c r="F36" s="88">
        <f t="shared" ref="F36" si="26">E36/B36</f>
        <v>3.3071461408796039</v>
      </c>
      <c r="G36" s="88">
        <f t="shared" ref="G36" si="27">E36/D36</f>
        <v>0.64744000000000002</v>
      </c>
    </row>
    <row r="37" spans="1:7" x14ac:dyDescent="0.2">
      <c r="A37" s="11" t="s">
        <v>50</v>
      </c>
      <c r="B37" s="12">
        <f t="shared" ref="B37:D37" si="28">SUM(B38)</f>
        <v>195.77</v>
      </c>
      <c r="C37" s="12">
        <f t="shared" si="28"/>
        <v>1000</v>
      </c>
      <c r="D37" s="12">
        <f t="shared" si="28"/>
        <v>1000</v>
      </c>
      <c r="E37" s="12">
        <f>SUM(E38)</f>
        <v>647.44000000000005</v>
      </c>
      <c r="F37" s="76">
        <f t="shared" si="3"/>
        <v>3.3071461408796039</v>
      </c>
      <c r="G37" s="76">
        <f t="shared" si="2"/>
        <v>0.64744000000000002</v>
      </c>
    </row>
    <row r="38" spans="1:7" x14ac:dyDescent="0.2">
      <c r="A38" s="13" t="s">
        <v>51</v>
      </c>
      <c r="B38" s="16">
        <v>195.77</v>
      </c>
      <c r="C38" s="14">
        <v>1000</v>
      </c>
      <c r="D38" s="14">
        <v>1000</v>
      </c>
      <c r="E38" s="14">
        <v>647.44000000000005</v>
      </c>
      <c r="F38" s="76">
        <f t="shared" si="3"/>
        <v>3.3071461408796039</v>
      </c>
      <c r="G38" s="76">
        <f t="shared" si="2"/>
        <v>0.64744000000000002</v>
      </c>
    </row>
    <row r="39" spans="1:7" ht="22.8" x14ac:dyDescent="0.2">
      <c r="A39" s="46" t="s">
        <v>171</v>
      </c>
      <c r="B39" s="86">
        <f>SUM(B40)</f>
        <v>0</v>
      </c>
      <c r="C39" s="86">
        <f t="shared" ref="C39:E39" si="29">SUM(C40)</f>
        <v>140</v>
      </c>
      <c r="D39" s="86">
        <f t="shared" si="29"/>
        <v>140</v>
      </c>
      <c r="E39" s="86">
        <f t="shared" si="29"/>
        <v>0</v>
      </c>
      <c r="F39" s="87"/>
      <c r="G39" s="87"/>
    </row>
    <row r="40" spans="1:7" ht="15.75" customHeight="1" x14ac:dyDescent="0.2">
      <c r="A40" s="11" t="s">
        <v>158</v>
      </c>
      <c r="B40" s="12">
        <f>B41</f>
        <v>0</v>
      </c>
      <c r="C40" s="12">
        <f>C41</f>
        <v>140</v>
      </c>
      <c r="D40" s="12">
        <f>D41</f>
        <v>140</v>
      </c>
      <c r="E40" s="12">
        <f t="shared" ref="E40" si="30">E41</f>
        <v>0</v>
      </c>
      <c r="F40" s="76" t="e">
        <f t="shared" si="3"/>
        <v>#DIV/0!</v>
      </c>
      <c r="G40" s="76"/>
    </row>
    <row r="41" spans="1:7" x14ac:dyDescent="0.2">
      <c r="A41" s="13" t="s">
        <v>159</v>
      </c>
      <c r="B41" s="16"/>
      <c r="C41" s="14">
        <v>140</v>
      </c>
      <c r="D41" s="14">
        <v>140</v>
      </c>
      <c r="E41" s="14"/>
      <c r="F41" s="76" t="e">
        <f t="shared" si="3"/>
        <v>#DIV/0!</v>
      </c>
      <c r="G41" s="76">
        <f t="shared" si="2"/>
        <v>0</v>
      </c>
    </row>
    <row r="42" spans="1:7" x14ac:dyDescent="0.2">
      <c r="A42" s="13"/>
      <c r="B42" s="16"/>
      <c r="C42" s="14"/>
      <c r="D42" s="14"/>
      <c r="E42" s="14"/>
      <c r="F42" s="76"/>
      <c r="G42" s="76"/>
    </row>
    <row r="43" spans="1:7" x14ac:dyDescent="0.2">
      <c r="A43" s="46" t="s">
        <v>172</v>
      </c>
      <c r="B43" s="86">
        <f>SUM(B44)</f>
        <v>-189193.93</v>
      </c>
      <c r="C43" s="86">
        <f>SUM(C44)</f>
        <v>-14357.879999999997</v>
      </c>
      <c r="D43" s="86">
        <f>SUM(D44)</f>
        <v>-14357.879999999997</v>
      </c>
      <c r="E43" s="86">
        <f>SUM(E44)</f>
        <v>0</v>
      </c>
      <c r="F43" s="87"/>
      <c r="G43" s="87"/>
    </row>
    <row r="44" spans="1:7" x14ac:dyDescent="0.2">
      <c r="A44" s="11" t="s">
        <v>71</v>
      </c>
      <c r="B44" s="12">
        <f>SUM(B45:B46)</f>
        <v>-189193.93</v>
      </c>
      <c r="C44" s="12">
        <f>SUM(C45:C46)</f>
        <v>-14357.879999999997</v>
      </c>
      <c r="D44" s="12">
        <f>SUM(D45:D46)</f>
        <v>-14357.879999999997</v>
      </c>
      <c r="E44" s="12">
        <f>SUM(E45:E46)</f>
        <v>0</v>
      </c>
      <c r="F44" s="76"/>
      <c r="G44" s="76"/>
    </row>
    <row r="45" spans="1:7" x14ac:dyDescent="0.2">
      <c r="A45" s="13" t="s">
        <v>72</v>
      </c>
      <c r="B45" s="16"/>
      <c r="C45" s="14">
        <v>58565.62</v>
      </c>
      <c r="D45" s="14">
        <v>58565.62</v>
      </c>
      <c r="E45" s="14"/>
      <c r="F45" s="76"/>
      <c r="G45" s="76"/>
    </row>
    <row r="46" spans="1:7" x14ac:dyDescent="0.2">
      <c r="A46" s="13" t="s">
        <v>73</v>
      </c>
      <c r="B46" s="59">
        <v>-189193.93</v>
      </c>
      <c r="C46" s="14">
        <v>-72923.5</v>
      </c>
      <c r="D46" s="14">
        <v>-72923.5</v>
      </c>
      <c r="E46" s="59"/>
      <c r="F46" s="76">
        <f>E46/B46</f>
        <v>0</v>
      </c>
      <c r="G46" s="76">
        <f t="shared" si="2"/>
        <v>0</v>
      </c>
    </row>
    <row r="47" spans="1:7" ht="26.4" x14ac:dyDescent="0.25">
      <c r="A47" s="58" t="s">
        <v>74</v>
      </c>
      <c r="B47" s="60">
        <f>B8+B44</f>
        <v>3958336.4699999997</v>
      </c>
      <c r="C47" s="60">
        <f>C8+C44</f>
        <v>11617154.999999998</v>
      </c>
      <c r="D47" s="60">
        <f>D8+D44</f>
        <v>11617154.999999998</v>
      </c>
      <c r="E47" s="60">
        <f>E8+E44</f>
        <v>4783877.2300000004</v>
      </c>
      <c r="F47" s="77"/>
      <c r="G47" s="77"/>
    </row>
    <row r="48" spans="1:7" ht="22.5" customHeight="1" x14ac:dyDescent="0.2"/>
    <row r="49" spans="1:5" ht="44.25" customHeight="1" x14ac:dyDescent="0.2">
      <c r="A49" s="198"/>
      <c r="B49" s="199"/>
      <c r="C49" s="199"/>
      <c r="D49" s="199"/>
      <c r="E49" s="199"/>
    </row>
  </sheetData>
  <mergeCells count="1">
    <mergeCell ref="A49:E49"/>
  </mergeCells>
  <pageMargins left="0.74803149606299213" right="0.55118110236220474" top="0.78740157480314965" bottom="0.59055118110236227" header="0.51181102362204722" footer="0.51181102362204722"/>
  <pageSetup paperSize="9" fitToHeight="0" orientation="landscape" verticalDpi="0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66"/>
  <sheetViews>
    <sheetView showGridLines="0" topLeftCell="A4" zoomScaleNormal="100" workbookViewId="0">
      <selection activeCell="A7" sqref="A7:G7"/>
    </sheetView>
  </sheetViews>
  <sheetFormatPr defaultColWidth="9.109375" defaultRowHeight="11.4" x14ac:dyDescent="0.2"/>
  <cols>
    <col min="1" max="1" width="51.44140625" style="20" customWidth="1"/>
    <col min="2" max="2" width="15.33203125" style="20" customWidth="1"/>
    <col min="3" max="3" width="13.88671875" style="20" customWidth="1"/>
    <col min="4" max="4" width="14.6640625" style="20" customWidth="1"/>
    <col min="5" max="5" width="14.109375" style="20" customWidth="1"/>
    <col min="6" max="6" width="8.33203125" style="78" bestFit="1" customWidth="1"/>
    <col min="7" max="7" width="8.33203125" style="20" bestFit="1" customWidth="1"/>
    <col min="8" max="8" width="14.109375" style="20" bestFit="1" customWidth="1"/>
    <col min="9" max="16384" width="9.109375" style="20"/>
  </cols>
  <sheetData>
    <row r="1" spans="1:8" x14ac:dyDescent="0.2">
      <c r="A1" s="2" t="s">
        <v>14</v>
      </c>
    </row>
    <row r="2" spans="1:8" x14ac:dyDescent="0.2">
      <c r="A2" s="3"/>
    </row>
    <row r="3" spans="1:8" x14ac:dyDescent="0.2">
      <c r="A3" s="2" t="s">
        <v>163</v>
      </c>
    </row>
    <row r="4" spans="1:8" x14ac:dyDescent="0.2">
      <c r="A4" s="4" t="s">
        <v>94</v>
      </c>
    </row>
    <row r="6" spans="1:8" ht="20.399999999999999" x14ac:dyDescent="0.2">
      <c r="A6" s="83" t="s">
        <v>0</v>
      </c>
      <c r="B6" s="83" t="s">
        <v>83</v>
      </c>
      <c r="C6" s="83" t="s">
        <v>179</v>
      </c>
      <c r="D6" s="83" t="s">
        <v>160</v>
      </c>
      <c r="E6" s="83" t="s">
        <v>161</v>
      </c>
      <c r="F6" s="83" t="s">
        <v>11</v>
      </c>
      <c r="G6" s="83" t="s">
        <v>11</v>
      </c>
    </row>
    <row r="7" spans="1:8" ht="10.5" customHeight="1" x14ac:dyDescent="0.2">
      <c r="A7" s="7">
        <v>1</v>
      </c>
      <c r="B7" s="84">
        <v>2</v>
      </c>
      <c r="C7" s="7">
        <v>3</v>
      </c>
      <c r="D7" s="7">
        <v>4</v>
      </c>
      <c r="E7" s="7">
        <v>5</v>
      </c>
      <c r="F7" s="7" t="s">
        <v>12</v>
      </c>
      <c r="G7" s="7" t="s">
        <v>180</v>
      </c>
    </row>
    <row r="8" spans="1:8" ht="12" x14ac:dyDescent="0.25">
      <c r="A8" s="79" t="s">
        <v>1</v>
      </c>
      <c r="B8" s="80">
        <f>+B10++B14+B16+B20+B25+B32+B42+B51+B56+B63</f>
        <v>4669573.9299999988</v>
      </c>
      <c r="C8" s="80">
        <f t="shared" ref="C8" si="0">+C10++C14+C16+C20+C25+C32+C42+C51+C56+C63</f>
        <v>11617155</v>
      </c>
      <c r="D8" s="80">
        <f t="shared" ref="D8:E8" si="1">+D10++D14+D16+D20+D25+D32+D42+D51+D56+D63</f>
        <v>11617155</v>
      </c>
      <c r="E8" s="80">
        <f t="shared" si="1"/>
        <v>5208956.0099999988</v>
      </c>
      <c r="F8" s="82">
        <f t="shared" ref="F8:F41" si="2">+E8/B8*100</f>
        <v>111.55099133423508</v>
      </c>
      <c r="G8" s="82">
        <f>E8/D8*100</f>
        <v>44.838482485599954</v>
      </c>
    </row>
    <row r="9" spans="1:8" ht="12" x14ac:dyDescent="0.25">
      <c r="A9" s="90" t="s">
        <v>174</v>
      </c>
      <c r="B9" s="80">
        <f>B10+B14+B16</f>
        <v>3916160.48</v>
      </c>
      <c r="C9" s="80">
        <f t="shared" ref="C9:E9" si="3">C10+C14+C16</f>
        <v>8738527</v>
      </c>
      <c r="D9" s="80">
        <f t="shared" si="3"/>
        <v>8738527</v>
      </c>
      <c r="E9" s="80">
        <f t="shared" si="3"/>
        <v>4330070.33</v>
      </c>
      <c r="F9" s="82">
        <f t="shared" ref="F9" si="4">+E9/B9*100</f>
        <v>110.56927702819779</v>
      </c>
      <c r="G9" s="82">
        <f>E9/D9*100</f>
        <v>49.551489970792559</v>
      </c>
      <c r="H9" s="17">
        <f>B9+B19+B50+B55</f>
        <v>4669573.93</v>
      </c>
    </row>
    <row r="10" spans="1:8" x14ac:dyDescent="0.2">
      <c r="A10" s="11" t="s">
        <v>95</v>
      </c>
      <c r="B10" s="12">
        <f t="shared" ref="B10" si="5">SUM(B11:B13)</f>
        <v>3385939.29</v>
      </c>
      <c r="C10" s="12">
        <f t="shared" ref="C10:D10" si="6">SUM(C11:C13)</f>
        <v>7514512.1299999999</v>
      </c>
      <c r="D10" s="12">
        <f t="shared" si="6"/>
        <v>7514512.1299999999</v>
      </c>
      <c r="E10" s="12">
        <f>SUM(E11:E13)</f>
        <v>3726971.21</v>
      </c>
      <c r="F10" s="82">
        <f t="shared" si="2"/>
        <v>110.07200338786936</v>
      </c>
      <c r="G10" s="82">
        <f t="shared" ref="G10:G64" si="7">E10/D10*100</f>
        <v>49.596981753757582</v>
      </c>
    </row>
    <row r="11" spans="1:8" x14ac:dyDescent="0.2">
      <c r="A11" s="13" t="s">
        <v>96</v>
      </c>
      <c r="B11" s="14">
        <v>2996330.21</v>
      </c>
      <c r="C11" s="14">
        <v>6671394.1299999999</v>
      </c>
      <c r="D11" s="14">
        <v>6671394.1299999999</v>
      </c>
      <c r="E11" s="81">
        <v>3303246.25</v>
      </c>
      <c r="F11" s="82">
        <f t="shared" si="2"/>
        <v>110.24306463205203</v>
      </c>
      <c r="G11" s="82">
        <f t="shared" si="7"/>
        <v>49.513582702990448</v>
      </c>
    </row>
    <row r="12" spans="1:8" x14ac:dyDescent="0.2">
      <c r="A12" s="13" t="s">
        <v>97</v>
      </c>
      <c r="B12" s="14">
        <v>280020.08</v>
      </c>
      <c r="C12" s="14">
        <v>606853</v>
      </c>
      <c r="D12" s="14">
        <v>606853</v>
      </c>
      <c r="E12" s="81">
        <v>301436.39</v>
      </c>
      <c r="F12" s="82">
        <f t="shared" si="2"/>
        <v>107.64813366241451</v>
      </c>
      <c r="G12" s="82">
        <f t="shared" si="7"/>
        <v>49.672060614349775</v>
      </c>
    </row>
    <row r="13" spans="1:8" x14ac:dyDescent="0.2">
      <c r="A13" s="13" t="s">
        <v>98</v>
      </c>
      <c r="B13" s="14">
        <v>109589</v>
      </c>
      <c r="C13" s="14">
        <v>236265</v>
      </c>
      <c r="D13" s="14">
        <v>236265</v>
      </c>
      <c r="E13" s="81">
        <v>122288.57</v>
      </c>
      <c r="F13" s="82">
        <f t="shared" si="2"/>
        <v>111.58836197063576</v>
      </c>
      <c r="G13" s="82">
        <f t="shared" si="7"/>
        <v>51.759071381711216</v>
      </c>
    </row>
    <row r="14" spans="1:8" x14ac:dyDescent="0.2">
      <c r="A14" s="11" t="s">
        <v>99</v>
      </c>
      <c r="B14" s="12">
        <f t="shared" ref="B14:D14" si="8">SUM(B15)</f>
        <v>82692.02</v>
      </c>
      <c r="C14" s="12">
        <f t="shared" si="8"/>
        <v>219576</v>
      </c>
      <c r="D14" s="12">
        <f t="shared" si="8"/>
        <v>219576</v>
      </c>
      <c r="E14" s="12">
        <f>SUM(E15)</f>
        <v>88128.61</v>
      </c>
      <c r="F14" s="82">
        <f t="shared" si="2"/>
        <v>106.57450380338997</v>
      </c>
      <c r="G14" s="82">
        <f t="shared" si="7"/>
        <v>40.135811746274641</v>
      </c>
    </row>
    <row r="15" spans="1:8" x14ac:dyDescent="0.2">
      <c r="A15" s="13" t="s">
        <v>100</v>
      </c>
      <c r="B15" s="14">
        <v>82692.02</v>
      </c>
      <c r="C15" s="14">
        <v>219576</v>
      </c>
      <c r="D15" s="14">
        <v>219576</v>
      </c>
      <c r="E15" s="81">
        <v>88128.61</v>
      </c>
      <c r="F15" s="82">
        <f t="shared" si="2"/>
        <v>106.57450380338997</v>
      </c>
      <c r="G15" s="82">
        <f t="shared" si="7"/>
        <v>40.135811746274641</v>
      </c>
    </row>
    <row r="16" spans="1:8" x14ac:dyDescent="0.2">
      <c r="A16" s="11" t="s">
        <v>101</v>
      </c>
      <c r="B16" s="12">
        <f t="shared" ref="B16" si="9">SUM(B17:B18)</f>
        <v>447529.17000000004</v>
      </c>
      <c r="C16" s="12">
        <f t="shared" ref="C16:D16" si="10">SUM(C17:C18)</f>
        <v>1004438.87</v>
      </c>
      <c r="D16" s="12">
        <f t="shared" si="10"/>
        <v>1004438.87</v>
      </c>
      <c r="E16" s="12">
        <f>SUM(E17:E18)</f>
        <v>514970.51</v>
      </c>
      <c r="F16" s="82">
        <f t="shared" si="2"/>
        <v>115.06970819354633</v>
      </c>
      <c r="G16" s="82">
        <f t="shared" si="7"/>
        <v>51.269472476707321</v>
      </c>
    </row>
    <row r="17" spans="1:7" x14ac:dyDescent="0.2">
      <c r="A17" s="13" t="s">
        <v>102</v>
      </c>
      <c r="B17" s="14">
        <v>446844.39</v>
      </c>
      <c r="C17" s="14">
        <v>1002188.87</v>
      </c>
      <c r="D17" s="14">
        <v>1002188.87</v>
      </c>
      <c r="E17" s="81">
        <v>514252.14</v>
      </c>
      <c r="F17" s="82">
        <f t="shared" si="2"/>
        <v>115.0852850586308</v>
      </c>
      <c r="G17" s="82">
        <f t="shared" si="7"/>
        <v>51.312896739713345</v>
      </c>
    </row>
    <row r="18" spans="1:7" x14ac:dyDescent="0.2">
      <c r="A18" s="13" t="s">
        <v>103</v>
      </c>
      <c r="B18" s="14">
        <v>684.78</v>
      </c>
      <c r="C18" s="14">
        <v>2250</v>
      </c>
      <c r="D18" s="14">
        <v>2250</v>
      </c>
      <c r="E18" s="81">
        <v>718.37</v>
      </c>
      <c r="F18" s="82">
        <f t="shared" si="2"/>
        <v>104.90522503577793</v>
      </c>
      <c r="G18" s="82">
        <f t="shared" si="7"/>
        <v>31.927555555555553</v>
      </c>
    </row>
    <row r="19" spans="1:7" ht="12" x14ac:dyDescent="0.25">
      <c r="A19" s="90" t="s">
        <v>175</v>
      </c>
      <c r="B19" s="60">
        <f>B20+B25+B32+B42</f>
        <v>712231.23</v>
      </c>
      <c r="C19" s="60">
        <f t="shared" ref="C19:E19" si="11">C20+C25+C32+C42</f>
        <v>1883637</v>
      </c>
      <c r="D19" s="60">
        <f t="shared" si="11"/>
        <v>1883637</v>
      </c>
      <c r="E19" s="60">
        <f t="shared" si="11"/>
        <v>805287.8899999999</v>
      </c>
      <c r="F19" s="82">
        <f t="shared" ref="F19" si="12">+E19/B19*100</f>
        <v>113.06551244600715</v>
      </c>
      <c r="G19" s="82">
        <f t="shared" ref="G19" si="13">E19/D19*100</f>
        <v>42.751755778846977</v>
      </c>
    </row>
    <row r="20" spans="1:7" x14ac:dyDescent="0.2">
      <c r="A20" s="11" t="s">
        <v>104</v>
      </c>
      <c r="B20" s="12">
        <f t="shared" ref="B20" si="14">SUM(B21:B24)</f>
        <v>97897.51999999999</v>
      </c>
      <c r="C20" s="12">
        <f t="shared" ref="C20:D20" si="15">SUM(C21:C24)</f>
        <v>261941</v>
      </c>
      <c r="D20" s="12">
        <f t="shared" si="15"/>
        <v>261941</v>
      </c>
      <c r="E20" s="12">
        <f>SUM(E21:E24)</f>
        <v>103612.59999999999</v>
      </c>
      <c r="F20" s="82">
        <f t="shared" si="2"/>
        <v>105.83781897641533</v>
      </c>
      <c r="G20" s="82">
        <f t="shared" si="7"/>
        <v>39.55570147475958</v>
      </c>
    </row>
    <row r="21" spans="1:7" x14ac:dyDescent="0.2">
      <c r="A21" s="13" t="s">
        <v>105</v>
      </c>
      <c r="B21" s="14">
        <v>6199.09</v>
      </c>
      <c r="C21" s="14">
        <v>22457</v>
      </c>
      <c r="D21" s="14">
        <v>22457</v>
      </c>
      <c r="E21" s="81">
        <v>7620.38</v>
      </c>
      <c r="F21" s="82">
        <f t="shared" si="2"/>
        <v>122.92739740832927</v>
      </c>
      <c r="G21" s="82">
        <f t="shared" si="7"/>
        <v>33.933205681969987</v>
      </c>
    </row>
    <row r="22" spans="1:7" ht="10.5" customHeight="1" x14ac:dyDescent="0.2">
      <c r="A22" s="13" t="s">
        <v>106</v>
      </c>
      <c r="B22" s="14">
        <v>80727.199999999997</v>
      </c>
      <c r="C22" s="14">
        <v>194687</v>
      </c>
      <c r="D22" s="14">
        <v>194687</v>
      </c>
      <c r="E22" s="81">
        <v>86854.76</v>
      </c>
      <c r="F22" s="82">
        <f t="shared" si="2"/>
        <v>107.5904527841917</v>
      </c>
      <c r="G22" s="82">
        <f t="shared" si="7"/>
        <v>44.612511364395154</v>
      </c>
    </row>
    <row r="23" spans="1:7" x14ac:dyDescent="0.2">
      <c r="A23" s="13" t="s">
        <v>107</v>
      </c>
      <c r="B23" s="14">
        <v>9949.26</v>
      </c>
      <c r="C23" s="14">
        <v>39601</v>
      </c>
      <c r="D23" s="14">
        <v>39601</v>
      </c>
      <c r="E23" s="81">
        <v>7608.81</v>
      </c>
      <c r="F23" s="82">
        <f t="shared" si="2"/>
        <v>76.476139934025241</v>
      </c>
      <c r="G23" s="82">
        <f t="shared" si="7"/>
        <v>19.213681472690084</v>
      </c>
    </row>
    <row r="24" spans="1:7" x14ac:dyDescent="0.2">
      <c r="A24" s="13" t="s">
        <v>108</v>
      </c>
      <c r="B24" s="14">
        <v>1021.97</v>
      </c>
      <c r="C24" s="14">
        <v>5196</v>
      </c>
      <c r="D24" s="14">
        <v>5196</v>
      </c>
      <c r="E24" s="81">
        <v>1528.65</v>
      </c>
      <c r="F24" s="82">
        <f t="shared" si="2"/>
        <v>149.57875475796746</v>
      </c>
      <c r="G24" s="82">
        <f t="shared" si="7"/>
        <v>29.419745958429562</v>
      </c>
    </row>
    <row r="25" spans="1:7" x14ac:dyDescent="0.2">
      <c r="A25" s="11" t="s">
        <v>109</v>
      </c>
      <c r="B25" s="12">
        <f t="shared" ref="B25" si="16">SUM(B26:B31)</f>
        <v>273469.59000000003</v>
      </c>
      <c r="C25" s="12">
        <f t="shared" ref="C25:D25" si="17">SUM(C26:C31)</f>
        <v>763358</v>
      </c>
      <c r="D25" s="12">
        <f t="shared" si="17"/>
        <v>763358</v>
      </c>
      <c r="E25" s="12">
        <f>SUM(E26:E31)</f>
        <v>341988.81</v>
      </c>
      <c r="F25" s="82">
        <f t="shared" si="2"/>
        <v>125.05551714177798</v>
      </c>
      <c r="G25" s="82">
        <f t="shared" si="7"/>
        <v>44.800579806591401</v>
      </c>
    </row>
    <row r="26" spans="1:7" x14ac:dyDescent="0.2">
      <c r="A26" s="13" t="s">
        <v>110</v>
      </c>
      <c r="B26" s="14">
        <v>20940.84</v>
      </c>
      <c r="C26" s="14">
        <v>47650</v>
      </c>
      <c r="D26" s="14">
        <v>47650</v>
      </c>
      <c r="E26" s="81">
        <v>26396.26</v>
      </c>
      <c r="F26" s="82">
        <f t="shared" si="2"/>
        <v>126.05158150293873</v>
      </c>
      <c r="G26" s="82">
        <f t="shared" si="7"/>
        <v>55.396138509968516</v>
      </c>
    </row>
    <row r="27" spans="1:7" x14ac:dyDescent="0.2">
      <c r="A27" s="13" t="s">
        <v>111</v>
      </c>
      <c r="B27" s="14">
        <v>53603.75</v>
      </c>
      <c r="C27" s="14">
        <v>193973</v>
      </c>
      <c r="D27" s="14">
        <v>193973</v>
      </c>
      <c r="E27" s="81">
        <v>73857.33</v>
      </c>
      <c r="F27" s="82">
        <f t="shared" si="2"/>
        <v>137.78388638854557</v>
      </c>
      <c r="G27" s="82">
        <f t="shared" si="7"/>
        <v>38.076087909141989</v>
      </c>
    </row>
    <row r="28" spans="1:7" x14ac:dyDescent="0.2">
      <c r="A28" s="13" t="s">
        <v>112</v>
      </c>
      <c r="B28" s="14">
        <v>159203.64000000001</v>
      </c>
      <c r="C28" s="14">
        <v>376940</v>
      </c>
      <c r="D28" s="14">
        <v>376940</v>
      </c>
      <c r="E28" s="81">
        <v>195950.52</v>
      </c>
      <c r="F28" s="82">
        <f t="shared" si="2"/>
        <v>123.08168330824596</v>
      </c>
      <c r="G28" s="82">
        <f t="shared" si="7"/>
        <v>51.984538653366585</v>
      </c>
    </row>
    <row r="29" spans="1:7" ht="11.25" customHeight="1" x14ac:dyDescent="0.2">
      <c r="A29" s="13" t="s">
        <v>113</v>
      </c>
      <c r="B29" s="14">
        <v>777.94</v>
      </c>
      <c r="C29" s="14">
        <v>32475</v>
      </c>
      <c r="D29" s="14">
        <v>32475</v>
      </c>
      <c r="E29" s="81">
        <v>11827.7</v>
      </c>
      <c r="F29" s="82">
        <f t="shared" si="2"/>
        <v>1520.3871763889247</v>
      </c>
      <c r="G29" s="82">
        <f t="shared" si="7"/>
        <v>36.420939183987684</v>
      </c>
    </row>
    <row r="30" spans="1:7" x14ac:dyDescent="0.2">
      <c r="A30" s="13" t="s">
        <v>114</v>
      </c>
      <c r="B30" s="14">
        <v>11049.13</v>
      </c>
      <c r="C30" s="14">
        <v>43900</v>
      </c>
      <c r="D30" s="14">
        <v>43900</v>
      </c>
      <c r="E30" s="81">
        <v>19596.09</v>
      </c>
      <c r="F30" s="82">
        <f t="shared" si="2"/>
        <v>177.35414462496144</v>
      </c>
      <c r="G30" s="82">
        <f t="shared" si="7"/>
        <v>44.638018223234624</v>
      </c>
    </row>
    <row r="31" spans="1:7" x14ac:dyDescent="0.2">
      <c r="A31" s="13" t="s">
        <v>115</v>
      </c>
      <c r="B31" s="14">
        <v>27894.29</v>
      </c>
      <c r="C31" s="14">
        <v>68420</v>
      </c>
      <c r="D31" s="14">
        <v>68420</v>
      </c>
      <c r="E31" s="81">
        <v>14360.91</v>
      </c>
      <c r="F31" s="82">
        <f t="shared" si="2"/>
        <v>51.483332251869463</v>
      </c>
      <c r="G31" s="82">
        <f t="shared" si="7"/>
        <v>20.9893452206957</v>
      </c>
    </row>
    <row r="32" spans="1:7" x14ac:dyDescent="0.2">
      <c r="A32" s="11" t="s">
        <v>116</v>
      </c>
      <c r="B32" s="12">
        <f t="shared" ref="B32" si="18">SUM(B33:B41)</f>
        <v>281624.02</v>
      </c>
      <c r="C32" s="12">
        <f t="shared" ref="C32:D32" si="19">SUM(C33:C41)</f>
        <v>680263</v>
      </c>
      <c r="D32" s="12">
        <f t="shared" si="19"/>
        <v>680263</v>
      </c>
      <c r="E32" s="12">
        <f>SUM(E33:E41)</f>
        <v>293835.01</v>
      </c>
      <c r="F32" s="82">
        <f t="shared" si="2"/>
        <v>104.33591921598165</v>
      </c>
      <c r="G32" s="82">
        <f t="shared" si="7"/>
        <v>43.194324842009635</v>
      </c>
    </row>
    <row r="33" spans="1:7" x14ac:dyDescent="0.2">
      <c r="A33" s="13" t="s">
        <v>117</v>
      </c>
      <c r="B33" s="14">
        <v>49322.91</v>
      </c>
      <c r="C33" s="14">
        <v>90862</v>
      </c>
      <c r="D33" s="14">
        <v>90862</v>
      </c>
      <c r="E33" s="81">
        <v>47347.6</v>
      </c>
      <c r="F33" s="82">
        <f t="shared" si="2"/>
        <v>95.995147082765385</v>
      </c>
      <c r="G33" s="82">
        <f t="shared" si="7"/>
        <v>52.10935264466994</v>
      </c>
    </row>
    <row r="34" spans="1:7" x14ac:dyDescent="0.2">
      <c r="A34" s="13" t="s">
        <v>118</v>
      </c>
      <c r="B34" s="14">
        <v>53120.94</v>
      </c>
      <c r="C34" s="14">
        <v>142695</v>
      </c>
      <c r="D34" s="14">
        <v>142695</v>
      </c>
      <c r="E34" s="81">
        <v>53459.91</v>
      </c>
      <c r="F34" s="82">
        <f t="shared" si="2"/>
        <v>100.6381099430846</v>
      </c>
      <c r="G34" s="82">
        <f t="shared" si="7"/>
        <v>37.464459161147907</v>
      </c>
    </row>
    <row r="35" spans="1:7" x14ac:dyDescent="0.2">
      <c r="A35" s="13" t="s">
        <v>119</v>
      </c>
      <c r="B35" s="14">
        <v>6344.75</v>
      </c>
      <c r="C35" s="14">
        <v>15519</v>
      </c>
      <c r="D35" s="14">
        <v>15519</v>
      </c>
      <c r="E35" s="81">
        <v>5148.9799999999996</v>
      </c>
      <c r="F35" s="82">
        <f t="shared" si="2"/>
        <v>81.153394538791915</v>
      </c>
      <c r="G35" s="82">
        <f t="shared" si="7"/>
        <v>33.178555319286033</v>
      </c>
    </row>
    <row r="36" spans="1:7" x14ac:dyDescent="0.2">
      <c r="A36" s="13" t="s">
        <v>120</v>
      </c>
      <c r="B36" s="14">
        <v>18654.419999999998</v>
      </c>
      <c r="C36" s="14">
        <v>42470</v>
      </c>
      <c r="D36" s="14">
        <v>42470</v>
      </c>
      <c r="E36" s="81">
        <v>16727.12</v>
      </c>
      <c r="F36" s="82">
        <f t="shared" si="2"/>
        <v>89.668400304056632</v>
      </c>
      <c r="G36" s="82">
        <f t="shared" si="7"/>
        <v>39.385731104308924</v>
      </c>
    </row>
    <row r="37" spans="1:7" x14ac:dyDescent="0.2">
      <c r="A37" s="13" t="s">
        <v>121</v>
      </c>
      <c r="B37" s="14">
        <v>13158.3</v>
      </c>
      <c r="C37" s="14">
        <v>42865</v>
      </c>
      <c r="D37" s="14">
        <v>42865</v>
      </c>
      <c r="E37" s="81">
        <v>12632.75</v>
      </c>
      <c r="F37" s="82">
        <f t="shared" si="2"/>
        <v>96.005943016955086</v>
      </c>
      <c r="G37" s="82">
        <f t="shared" si="7"/>
        <v>29.471013647497955</v>
      </c>
    </row>
    <row r="38" spans="1:7" x14ac:dyDescent="0.2">
      <c r="A38" s="13" t="s">
        <v>122</v>
      </c>
      <c r="B38" s="14">
        <v>877.22</v>
      </c>
      <c r="C38" s="14">
        <v>2655</v>
      </c>
      <c r="D38" s="14">
        <v>2655</v>
      </c>
      <c r="E38" s="81">
        <v>815.72</v>
      </c>
      <c r="F38" s="82">
        <f t="shared" si="2"/>
        <v>92.989215932149293</v>
      </c>
      <c r="G38" s="82">
        <f t="shared" si="7"/>
        <v>30.723917137476459</v>
      </c>
    </row>
    <row r="39" spans="1:7" x14ac:dyDescent="0.2">
      <c r="A39" s="13" t="s">
        <v>123</v>
      </c>
      <c r="B39" s="14">
        <v>86600.79</v>
      </c>
      <c r="C39" s="14">
        <v>215937</v>
      </c>
      <c r="D39" s="14">
        <v>215937</v>
      </c>
      <c r="E39" s="81">
        <v>97688.62</v>
      </c>
      <c r="F39" s="82">
        <f t="shared" si="2"/>
        <v>112.80338204766956</v>
      </c>
      <c r="G39" s="82">
        <f t="shared" si="7"/>
        <v>45.239407790235113</v>
      </c>
    </row>
    <row r="40" spans="1:7" x14ac:dyDescent="0.2">
      <c r="A40" s="13" t="s">
        <v>124</v>
      </c>
      <c r="B40" s="14">
        <v>17391.12</v>
      </c>
      <c r="C40" s="14">
        <v>42470</v>
      </c>
      <c r="D40" s="14">
        <v>42470</v>
      </c>
      <c r="E40" s="81">
        <v>20614.36</v>
      </c>
      <c r="F40" s="82">
        <f t="shared" si="2"/>
        <v>118.53382645856047</v>
      </c>
      <c r="G40" s="82">
        <f t="shared" si="7"/>
        <v>48.538639039321872</v>
      </c>
    </row>
    <row r="41" spans="1:7" x14ac:dyDescent="0.2">
      <c r="A41" s="13" t="s">
        <v>125</v>
      </c>
      <c r="B41" s="14">
        <v>36153.57</v>
      </c>
      <c r="C41" s="14">
        <v>84790</v>
      </c>
      <c r="D41" s="14">
        <v>84790</v>
      </c>
      <c r="E41" s="81">
        <v>39399.949999999997</v>
      </c>
      <c r="F41" s="82">
        <f t="shared" si="2"/>
        <v>108.97941752363597</v>
      </c>
      <c r="G41" s="82">
        <f t="shared" si="7"/>
        <v>46.467684868498637</v>
      </c>
    </row>
    <row r="42" spans="1:7" ht="11.25" customHeight="1" x14ac:dyDescent="0.2">
      <c r="A42" s="11" t="s">
        <v>126</v>
      </c>
      <c r="B42" s="12">
        <f t="shared" ref="B42" si="20">SUM(B43:B49)</f>
        <v>59240.099999999991</v>
      </c>
      <c r="C42" s="12">
        <f t="shared" ref="C42:D42" si="21">SUM(C43:C49)</f>
        <v>178075</v>
      </c>
      <c r="D42" s="12">
        <f t="shared" si="21"/>
        <v>178075</v>
      </c>
      <c r="E42" s="12">
        <f>SUM(E43:E49)</f>
        <v>65851.47</v>
      </c>
      <c r="F42" s="82">
        <f t="shared" ref="F42:F60" si="22">+E42/B42*100</f>
        <v>111.16029513792181</v>
      </c>
      <c r="G42" s="82">
        <f t="shared" si="7"/>
        <v>36.979626561841918</v>
      </c>
    </row>
    <row r="43" spans="1:7" ht="20.399999999999999" x14ac:dyDescent="0.2">
      <c r="A43" s="13" t="s">
        <v>127</v>
      </c>
      <c r="B43" s="14">
        <v>3627.31</v>
      </c>
      <c r="C43" s="14">
        <v>9300</v>
      </c>
      <c r="D43" s="14">
        <v>9300</v>
      </c>
      <c r="E43" s="81">
        <v>4455.3</v>
      </c>
      <c r="F43" s="82">
        <f t="shared" si="22"/>
        <v>122.82655742133979</v>
      </c>
      <c r="G43" s="82">
        <f t="shared" si="7"/>
        <v>47.906451612903226</v>
      </c>
    </row>
    <row r="44" spans="1:7" x14ac:dyDescent="0.2">
      <c r="A44" s="13" t="s">
        <v>128</v>
      </c>
      <c r="B44" s="14">
        <v>13057.38</v>
      </c>
      <c r="C44" s="14">
        <v>31855</v>
      </c>
      <c r="D44" s="14">
        <v>31855</v>
      </c>
      <c r="E44" s="81">
        <v>12880.09</v>
      </c>
      <c r="F44" s="82">
        <f t="shared" si="22"/>
        <v>98.642223784557089</v>
      </c>
      <c r="G44" s="82">
        <f t="shared" si="7"/>
        <v>40.433495526604929</v>
      </c>
    </row>
    <row r="45" spans="1:7" x14ac:dyDescent="0.2">
      <c r="A45" s="13" t="s">
        <v>129</v>
      </c>
      <c r="B45" s="14">
        <v>376.73</v>
      </c>
      <c r="C45" s="14">
        <v>1330</v>
      </c>
      <c r="D45" s="14">
        <v>1330</v>
      </c>
      <c r="E45" s="81">
        <v>751.5</v>
      </c>
      <c r="F45" s="82">
        <f t="shared" si="22"/>
        <v>199.47973349613781</v>
      </c>
      <c r="G45" s="82">
        <f t="shared" si="7"/>
        <v>56.503759398496243</v>
      </c>
    </row>
    <row r="46" spans="1:7" x14ac:dyDescent="0.2">
      <c r="A46" s="13" t="s">
        <v>130</v>
      </c>
      <c r="B46" s="14">
        <v>4989.74</v>
      </c>
      <c r="C46" s="14">
        <v>11280</v>
      </c>
      <c r="D46" s="14">
        <v>11280</v>
      </c>
      <c r="E46" s="81">
        <v>4915.3599999999997</v>
      </c>
      <c r="F46" s="82">
        <f t="shared" si="22"/>
        <v>98.509341168076887</v>
      </c>
      <c r="G46" s="82">
        <f t="shared" si="7"/>
        <v>43.575886524822693</v>
      </c>
    </row>
    <row r="47" spans="1:7" x14ac:dyDescent="0.2">
      <c r="A47" s="13" t="s">
        <v>131</v>
      </c>
      <c r="B47" s="14">
        <v>9281.74</v>
      </c>
      <c r="C47" s="14">
        <v>21270</v>
      </c>
      <c r="D47" s="14">
        <v>21270</v>
      </c>
      <c r="E47" s="81">
        <v>8646.7000000000007</v>
      </c>
      <c r="F47" s="82">
        <f t="shared" si="22"/>
        <v>93.158179393087948</v>
      </c>
      <c r="G47" s="82">
        <f t="shared" si="7"/>
        <v>40.652092148566062</v>
      </c>
    </row>
    <row r="48" spans="1:7" x14ac:dyDescent="0.2">
      <c r="A48" s="13" t="s">
        <v>132</v>
      </c>
      <c r="B48" s="14">
        <v>27690.62</v>
      </c>
      <c r="C48" s="14">
        <v>101980</v>
      </c>
      <c r="D48" s="14">
        <v>101980</v>
      </c>
      <c r="E48" s="81">
        <v>33996.6</v>
      </c>
      <c r="F48" s="82">
        <f t="shared" si="22"/>
        <v>122.77298233120095</v>
      </c>
      <c r="G48" s="82">
        <f t="shared" si="7"/>
        <v>33.336536575799173</v>
      </c>
    </row>
    <row r="49" spans="1:7" x14ac:dyDescent="0.2">
      <c r="A49" s="13" t="s">
        <v>133</v>
      </c>
      <c r="B49" s="14">
        <v>216.58</v>
      </c>
      <c r="C49" s="14">
        <v>1060</v>
      </c>
      <c r="D49" s="14">
        <v>1060</v>
      </c>
      <c r="E49" s="81">
        <v>205.92</v>
      </c>
      <c r="F49" s="82">
        <f t="shared" si="22"/>
        <v>95.078031212484987</v>
      </c>
      <c r="G49" s="82">
        <f t="shared" si="7"/>
        <v>19.426415094339621</v>
      </c>
    </row>
    <row r="50" spans="1:7" ht="12" x14ac:dyDescent="0.25">
      <c r="A50" s="90" t="s">
        <v>176</v>
      </c>
      <c r="B50" s="60">
        <f>SUM(B51)</f>
        <v>17153.579999999998</v>
      </c>
      <c r="C50" s="60">
        <f t="shared" ref="C50:E50" si="23">SUM(C51)</f>
        <v>64547</v>
      </c>
      <c r="D50" s="60">
        <f t="shared" si="23"/>
        <v>64547</v>
      </c>
      <c r="E50" s="60">
        <f t="shared" si="23"/>
        <v>21702.73</v>
      </c>
      <c r="F50" s="82">
        <f t="shared" ref="F50" si="24">+E50/B50*100</f>
        <v>126.52011999827441</v>
      </c>
      <c r="G50" s="82">
        <f t="shared" ref="G50" si="25">E50/D50*100</f>
        <v>33.623142826157682</v>
      </c>
    </row>
    <row r="51" spans="1:7" x14ac:dyDescent="0.2">
      <c r="A51" s="11" t="s">
        <v>134</v>
      </c>
      <c r="B51" s="12">
        <f t="shared" ref="B51" si="26">SUM(B52:B54)</f>
        <v>17153.579999999998</v>
      </c>
      <c r="C51" s="12">
        <f t="shared" ref="C51:D51" si="27">SUM(C52:C54)</f>
        <v>64547</v>
      </c>
      <c r="D51" s="12">
        <f t="shared" si="27"/>
        <v>64547</v>
      </c>
      <c r="E51" s="12">
        <f>SUM(E52:E54)</f>
        <v>21702.73</v>
      </c>
      <c r="F51" s="82">
        <f t="shared" si="22"/>
        <v>126.52011999827441</v>
      </c>
      <c r="G51" s="82">
        <f t="shared" si="7"/>
        <v>33.623142826157682</v>
      </c>
    </row>
    <row r="52" spans="1:7" x14ac:dyDescent="0.2">
      <c r="A52" s="13" t="s">
        <v>135</v>
      </c>
      <c r="B52" s="14">
        <v>1122.83</v>
      </c>
      <c r="C52" s="14">
        <v>4247</v>
      </c>
      <c r="D52" s="14">
        <v>4247</v>
      </c>
      <c r="E52" s="81">
        <v>1734.94</v>
      </c>
      <c r="F52" s="82">
        <f t="shared" si="22"/>
        <v>154.51493102250564</v>
      </c>
      <c r="G52" s="82">
        <f t="shared" si="7"/>
        <v>40.850953614315991</v>
      </c>
    </row>
    <row r="53" spans="1:7" ht="20.399999999999999" x14ac:dyDescent="0.2">
      <c r="A53" s="13" t="s">
        <v>136</v>
      </c>
      <c r="B53" s="16">
        <v>16.010000000000002</v>
      </c>
      <c r="C53" s="14"/>
      <c r="D53" s="14"/>
      <c r="E53" s="81"/>
      <c r="F53" s="82">
        <f t="shared" si="22"/>
        <v>0</v>
      </c>
      <c r="G53" s="82"/>
    </row>
    <row r="54" spans="1:7" x14ac:dyDescent="0.2">
      <c r="A54" s="13" t="s">
        <v>137</v>
      </c>
      <c r="B54" s="14">
        <v>16014.74</v>
      </c>
      <c r="C54" s="14">
        <v>60300</v>
      </c>
      <c r="D54" s="14">
        <v>60300</v>
      </c>
      <c r="E54" s="81">
        <v>19967.79</v>
      </c>
      <c r="F54" s="82">
        <f t="shared" si="22"/>
        <v>124.68382252849564</v>
      </c>
      <c r="G54" s="82">
        <f t="shared" si="7"/>
        <v>33.114079601990049</v>
      </c>
    </row>
    <row r="55" spans="1:7" ht="18.600000000000001" customHeight="1" x14ac:dyDescent="0.25">
      <c r="A55" s="90" t="s">
        <v>177</v>
      </c>
      <c r="B55" s="86">
        <f>B56+B63</f>
        <v>24028.639999999999</v>
      </c>
      <c r="C55" s="86">
        <f t="shared" ref="C55:E55" si="28">C56+C63</f>
        <v>930444</v>
      </c>
      <c r="D55" s="86">
        <f t="shared" si="28"/>
        <v>930444</v>
      </c>
      <c r="E55" s="86">
        <f t="shared" si="28"/>
        <v>51895.06</v>
      </c>
      <c r="F55" s="82">
        <f t="shared" ref="F55" si="29">+E55/B55*100</f>
        <v>215.97169044939704</v>
      </c>
      <c r="G55" s="82">
        <f t="shared" ref="G55" si="30">E55/D55*100</f>
        <v>5.5774511953432988</v>
      </c>
    </row>
    <row r="56" spans="1:7" x14ac:dyDescent="0.2">
      <c r="A56" s="11" t="s">
        <v>138</v>
      </c>
      <c r="B56" s="12">
        <f t="shared" ref="B56" si="31">SUM(B57:B62)</f>
        <v>24028.639999999999</v>
      </c>
      <c r="C56" s="12">
        <f t="shared" ref="C56:D56" si="32">SUM(C57:C62)</f>
        <v>353100</v>
      </c>
      <c r="D56" s="12">
        <f t="shared" si="32"/>
        <v>353100</v>
      </c>
      <c r="E56" s="12">
        <f>SUM(E57:E62)</f>
        <v>51895.06</v>
      </c>
      <c r="F56" s="82">
        <f t="shared" si="22"/>
        <v>215.97169044939704</v>
      </c>
      <c r="G56" s="82">
        <f t="shared" si="7"/>
        <v>14.696986689323138</v>
      </c>
    </row>
    <row r="57" spans="1:7" x14ac:dyDescent="0.2">
      <c r="A57" s="13" t="s">
        <v>139</v>
      </c>
      <c r="B57" s="14">
        <v>5215.59</v>
      </c>
      <c r="C57" s="14">
        <v>41000</v>
      </c>
      <c r="D57" s="14">
        <v>41000</v>
      </c>
      <c r="E57" s="81">
        <v>8373.4699999999993</v>
      </c>
      <c r="F57" s="82">
        <f t="shared" si="22"/>
        <v>160.54693716338898</v>
      </c>
      <c r="G57" s="82">
        <f t="shared" si="7"/>
        <v>20.423097560975609</v>
      </c>
    </row>
    <row r="58" spans="1:7" x14ac:dyDescent="0.2">
      <c r="A58" s="13" t="s">
        <v>140</v>
      </c>
      <c r="B58" s="14">
        <v>329.12</v>
      </c>
      <c r="C58" s="14">
        <v>8627</v>
      </c>
      <c r="D58" s="14">
        <v>8627</v>
      </c>
      <c r="E58" s="81">
        <v>6874.75</v>
      </c>
      <c r="F58" s="82">
        <f t="shared" si="22"/>
        <v>2088.8277831793876</v>
      </c>
      <c r="G58" s="82">
        <f t="shared" si="7"/>
        <v>79.688767821954329</v>
      </c>
    </row>
    <row r="59" spans="1:7" x14ac:dyDescent="0.2">
      <c r="A59" s="13" t="s">
        <v>141</v>
      </c>
      <c r="B59" s="14">
        <v>1619.22</v>
      </c>
      <c r="C59" s="14">
        <v>2000</v>
      </c>
      <c r="D59" s="14">
        <v>2000</v>
      </c>
      <c r="E59" s="81">
        <v>861.85</v>
      </c>
      <c r="F59" s="82">
        <f t="shared" si="22"/>
        <v>53.22624473511938</v>
      </c>
      <c r="G59" s="82">
        <f t="shared" si="7"/>
        <v>43.092500000000001</v>
      </c>
    </row>
    <row r="60" spans="1:7" x14ac:dyDescent="0.2">
      <c r="A60" s="13" t="s">
        <v>142</v>
      </c>
      <c r="B60" s="14">
        <v>16031.59</v>
      </c>
      <c r="C60" s="14">
        <v>296164</v>
      </c>
      <c r="D60" s="14">
        <v>296164</v>
      </c>
      <c r="E60" s="81">
        <v>35135.57</v>
      </c>
      <c r="F60" s="82">
        <f t="shared" si="22"/>
        <v>219.1645993940713</v>
      </c>
      <c r="G60" s="82">
        <f t="shared" si="7"/>
        <v>11.863551950946096</v>
      </c>
    </row>
    <row r="61" spans="1:7" x14ac:dyDescent="0.2">
      <c r="A61" s="13" t="s">
        <v>143</v>
      </c>
      <c r="B61" s="14"/>
      <c r="C61" s="14">
        <v>664</v>
      </c>
      <c r="D61" s="14">
        <v>664</v>
      </c>
      <c r="E61" s="81">
        <v>410.64</v>
      </c>
      <c r="F61" s="82"/>
      <c r="G61" s="82">
        <f t="shared" si="7"/>
        <v>61.843373493975903</v>
      </c>
    </row>
    <row r="62" spans="1:7" x14ac:dyDescent="0.2">
      <c r="A62" s="13" t="s">
        <v>144</v>
      </c>
      <c r="B62" s="14">
        <v>833.12</v>
      </c>
      <c r="C62" s="14">
        <v>4645</v>
      </c>
      <c r="D62" s="14">
        <v>4645</v>
      </c>
      <c r="E62" s="81">
        <v>238.78</v>
      </c>
      <c r="F62" s="82">
        <f>+E62/B62*100</f>
        <v>28.660937199923183</v>
      </c>
      <c r="G62" s="82">
        <f t="shared" si="7"/>
        <v>5.1405812701829925</v>
      </c>
    </row>
    <row r="63" spans="1:7" x14ac:dyDescent="0.2">
      <c r="A63" s="11" t="s">
        <v>145</v>
      </c>
      <c r="B63" s="12">
        <f t="shared" ref="B63:E63" si="33">SUM(B64)</f>
        <v>0</v>
      </c>
      <c r="C63" s="12">
        <f t="shared" si="33"/>
        <v>577344</v>
      </c>
      <c r="D63" s="12">
        <f t="shared" si="33"/>
        <v>577344</v>
      </c>
      <c r="E63" s="12">
        <f t="shared" si="33"/>
        <v>0</v>
      </c>
      <c r="F63" s="82"/>
      <c r="G63" s="82">
        <f t="shared" si="7"/>
        <v>0</v>
      </c>
    </row>
    <row r="64" spans="1:7" x14ac:dyDescent="0.2">
      <c r="A64" s="13" t="s">
        <v>146</v>
      </c>
      <c r="B64" s="14"/>
      <c r="C64" s="14">
        <v>577344</v>
      </c>
      <c r="D64" s="14">
        <v>577344</v>
      </c>
      <c r="E64" s="81"/>
      <c r="F64" s="82"/>
      <c r="G64" s="82">
        <f t="shared" si="7"/>
        <v>0</v>
      </c>
    </row>
    <row r="66" spans="1:5" ht="22.5" customHeight="1" x14ac:dyDescent="0.2">
      <c r="A66" s="198"/>
      <c r="B66" s="199"/>
      <c r="C66" s="199"/>
      <c r="D66" s="199"/>
      <c r="E66" s="199"/>
    </row>
  </sheetData>
  <mergeCells count="1">
    <mergeCell ref="A66:E66"/>
  </mergeCells>
  <pageMargins left="0.74803149606299213" right="0.74803149606299213" top="0.98425196850393704" bottom="0.98425196850393704" header="0.51181102362204722" footer="0.51181102362204722"/>
  <pageSetup paperSize="9" scale="92" fitToHeight="0" orientation="landscape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SAŽETAK</vt:lpstr>
      <vt:lpstr>1. Račun prihoda i rashoda ek. </vt:lpstr>
      <vt:lpstr>2. Rashodi prema izv. financira</vt:lpstr>
      <vt:lpstr>3. RASHODI PREMA FUNKC.KLASIF. </vt:lpstr>
      <vt:lpstr>4. RAČUN FINANCIRANJA</vt:lpstr>
      <vt:lpstr>5. RAČUN FINANC. PREMA IZVORIMA</vt:lpstr>
      <vt:lpstr>6. POSEBNI DIO</vt:lpstr>
      <vt:lpstr>Prihodi po ekonomskoj klasifik</vt:lpstr>
      <vt:lpstr>Rashodi ekonomska klasifikac</vt:lpstr>
      <vt:lpstr>Prihodi-izvori-ekonom. klasif</vt:lpstr>
      <vt:lpstr>Prihodi-Rashodi-rezultat-izvori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Dolores Stankić</dc:creator>
  <cp:lastModifiedBy>Trnjina Marković</cp:lastModifiedBy>
  <cp:lastPrinted>2025-03-17T10:46:41Z</cp:lastPrinted>
  <dcterms:created xsi:type="dcterms:W3CDTF">2022-02-09T12:26:31Z</dcterms:created>
  <dcterms:modified xsi:type="dcterms:W3CDTF">2025-03-21T14:05:02Z</dcterms:modified>
</cp:coreProperties>
</file>