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bfilipovic\Desktop\BRANKA\FINANCIJSKI PLANOVI\2025. godina\2. Rebalans 2025\"/>
    </mc:Choice>
  </mc:AlternateContent>
  <xr:revisionPtr revIDLastSave="0" documentId="13_ncr:1_{A21385FF-FBEA-4E9B-AC9A-CC00E13CEE4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 " sheetId="8" r:id="rId4"/>
    <sheet name="POSEBNI DIO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3" i="1"/>
  <c r="J12" i="1"/>
  <c r="J11" i="1"/>
  <c r="J10" i="1"/>
  <c r="J9" i="1"/>
  <c r="J8" i="1"/>
  <c r="J7" i="1"/>
  <c r="J32" i="1"/>
  <c r="J31" i="1"/>
  <c r="J30" i="1"/>
  <c r="J29" i="1"/>
  <c r="J28" i="1"/>
  <c r="J27" i="1"/>
  <c r="J26" i="1"/>
  <c r="J25" i="1"/>
  <c r="I32" i="1"/>
  <c r="I25" i="1"/>
  <c r="I26" i="1"/>
  <c r="I20" i="1"/>
  <c r="I13" i="1"/>
  <c r="I10" i="1"/>
  <c r="I7" i="1"/>
  <c r="F141" i="7"/>
  <c r="F140" i="7"/>
  <c r="F138" i="7"/>
  <c r="F137" i="7"/>
  <c r="F130" i="7"/>
  <c r="F129" i="7"/>
  <c r="F126" i="7"/>
  <c r="F125" i="7"/>
  <c r="F124" i="7"/>
  <c r="F119" i="7"/>
  <c r="F118" i="7"/>
  <c r="F116" i="7"/>
  <c r="F115" i="7"/>
  <c r="F113" i="7"/>
  <c r="F112" i="7"/>
  <c r="F110" i="7"/>
  <c r="F109" i="7"/>
  <c r="F107" i="7"/>
  <c r="F106" i="7"/>
  <c r="F103" i="7"/>
  <c r="F102" i="7"/>
  <c r="F100" i="7"/>
  <c r="F99" i="7"/>
  <c r="F98" i="7"/>
  <c r="F97" i="7"/>
  <c r="F95" i="7"/>
  <c r="F94" i="7"/>
  <c r="F92" i="7"/>
  <c r="F91" i="7"/>
  <c r="F89" i="7"/>
  <c r="F87" i="7"/>
  <c r="F86" i="7"/>
  <c r="F84" i="7"/>
  <c r="F83" i="7"/>
  <c r="F81" i="7"/>
  <c r="F80" i="7"/>
  <c r="F77" i="7"/>
  <c r="F75" i="7"/>
  <c r="F74" i="7"/>
  <c r="F73" i="7"/>
  <c r="F72" i="7"/>
  <c r="F69" i="7"/>
  <c r="F68" i="7"/>
  <c r="F65" i="7"/>
  <c r="F64" i="7"/>
  <c r="F63" i="7"/>
  <c r="F60" i="7"/>
  <c r="F59" i="7"/>
  <c r="F56" i="7"/>
  <c r="F55" i="7"/>
  <c r="F52" i="7"/>
  <c r="F51" i="7"/>
  <c r="F48" i="7"/>
  <c r="F47" i="7"/>
  <c r="F44" i="7"/>
  <c r="F43" i="7"/>
  <c r="F42" i="7"/>
  <c r="F39" i="7"/>
  <c r="F38" i="7"/>
  <c r="F35" i="7"/>
  <c r="F34" i="7"/>
  <c r="F33" i="7"/>
  <c r="F30" i="7"/>
  <c r="F29" i="7"/>
  <c r="F25" i="7"/>
  <c r="F24" i="7"/>
  <c r="F20" i="7"/>
  <c r="F19" i="7"/>
  <c r="F14" i="7"/>
  <c r="F13" i="7"/>
  <c r="F10" i="7"/>
  <c r="F9" i="7"/>
  <c r="F6" i="7"/>
  <c r="F7" i="7"/>
  <c r="F8" i="7"/>
  <c r="F77" i="3"/>
  <c r="F75" i="3"/>
  <c r="F73" i="3"/>
  <c r="F72" i="3"/>
  <c r="F71" i="3"/>
  <c r="F70" i="3"/>
  <c r="F69" i="3"/>
  <c r="F68" i="3"/>
  <c r="F67" i="3"/>
  <c r="F66" i="3"/>
  <c r="F65" i="3"/>
  <c r="F63" i="3"/>
  <c r="F60" i="3"/>
  <c r="F58" i="3"/>
  <c r="F57" i="3"/>
  <c r="F56" i="3"/>
  <c r="F54" i="3"/>
  <c r="F52" i="3"/>
  <c r="F53" i="3"/>
  <c r="F51" i="3"/>
  <c r="F50" i="3"/>
  <c r="F49" i="3"/>
  <c r="F48" i="3"/>
  <c r="F47" i="3"/>
  <c r="F46" i="3"/>
  <c r="F44" i="3"/>
  <c r="F43" i="3"/>
  <c r="F42" i="3"/>
  <c r="F41" i="3"/>
  <c r="F40" i="3"/>
  <c r="F39" i="3"/>
  <c r="H6" i="7"/>
  <c r="H72" i="7"/>
  <c r="H136" i="7"/>
  <c r="F136" i="7" s="1"/>
  <c r="H140" i="7"/>
  <c r="H141" i="7"/>
  <c r="H137" i="7"/>
  <c r="H138" i="7"/>
  <c r="H124" i="7"/>
  <c r="F134" i="7"/>
  <c r="F135" i="7"/>
  <c r="H132" i="7"/>
  <c r="F132" i="7" s="1"/>
  <c r="H133" i="7"/>
  <c r="F133" i="7" s="1"/>
  <c r="G132" i="7"/>
  <c r="E132" i="7"/>
  <c r="G133" i="7"/>
  <c r="E133" i="7"/>
  <c r="H130" i="7"/>
  <c r="H129" i="7" s="1"/>
  <c r="H126" i="7"/>
  <c r="H125" i="7" s="1"/>
  <c r="F123" i="7"/>
  <c r="H122" i="7"/>
  <c r="G122" i="7"/>
  <c r="G121" i="7" s="1"/>
  <c r="E122" i="7"/>
  <c r="E121" i="7" s="1"/>
  <c r="H119" i="7"/>
  <c r="H116" i="7"/>
  <c r="H115" i="7" s="1"/>
  <c r="H113" i="7"/>
  <c r="H112" i="7" s="1"/>
  <c r="H110" i="7"/>
  <c r="H107" i="7"/>
  <c r="H103" i="7"/>
  <c r="H102" i="7" s="1"/>
  <c r="H100" i="7"/>
  <c r="H98" i="7"/>
  <c r="H95" i="7"/>
  <c r="H94" i="7" s="1"/>
  <c r="H92" i="7"/>
  <c r="H91" i="7" s="1"/>
  <c r="H89" i="7"/>
  <c r="H87" i="7"/>
  <c r="H84" i="7"/>
  <c r="H83" i="7" s="1"/>
  <c r="H81" i="7"/>
  <c r="H80" i="7" s="1"/>
  <c r="H77" i="7"/>
  <c r="H75" i="7"/>
  <c r="H69" i="7"/>
  <c r="H68" i="7" s="1"/>
  <c r="H65" i="7"/>
  <c r="H64" i="7" s="1"/>
  <c r="H60" i="7"/>
  <c r="H56" i="7"/>
  <c r="H52" i="7"/>
  <c r="H51" i="7" s="1"/>
  <c r="H48" i="7"/>
  <c r="H44" i="7"/>
  <c r="H39" i="7"/>
  <c r="H38" i="7" s="1"/>
  <c r="H35" i="7"/>
  <c r="H34" i="7" s="1"/>
  <c r="I11" i="7"/>
  <c r="I12" i="7"/>
  <c r="I15" i="7"/>
  <c r="I16" i="7"/>
  <c r="I17" i="7"/>
  <c r="I18" i="7"/>
  <c r="I21" i="7"/>
  <c r="I22" i="7"/>
  <c r="I23" i="7"/>
  <c r="I26" i="7"/>
  <c r="I27" i="7"/>
  <c r="I28" i="7"/>
  <c r="I31" i="7"/>
  <c r="I32" i="7"/>
  <c r="I36" i="7"/>
  <c r="I37" i="7"/>
  <c r="I40" i="7"/>
  <c r="I41" i="7"/>
  <c r="I45" i="7"/>
  <c r="I46" i="7"/>
  <c r="I49" i="7"/>
  <c r="I50" i="7"/>
  <c r="I53" i="7"/>
  <c r="I54" i="7"/>
  <c r="I57" i="7"/>
  <c r="I58" i="7"/>
  <c r="I61" i="7"/>
  <c r="I62" i="7"/>
  <c r="I66" i="7"/>
  <c r="I67" i="7"/>
  <c r="I70" i="7"/>
  <c r="I71" i="7"/>
  <c r="I76" i="7"/>
  <c r="I78" i="7"/>
  <c r="I79" i="7"/>
  <c r="I85" i="7"/>
  <c r="I88" i="7"/>
  <c r="I90" i="7"/>
  <c r="I93" i="7"/>
  <c r="I96" i="7"/>
  <c r="I99" i="7"/>
  <c r="I101" i="7"/>
  <c r="I104" i="7"/>
  <c r="I108" i="7"/>
  <c r="I111" i="7"/>
  <c r="I114" i="7"/>
  <c r="I117" i="7"/>
  <c r="I120" i="7"/>
  <c r="I127" i="7"/>
  <c r="I128" i="7"/>
  <c r="I131" i="7"/>
  <c r="I139" i="7"/>
  <c r="I142" i="7"/>
  <c r="F142" i="7"/>
  <c r="F139" i="7"/>
  <c r="F131" i="7"/>
  <c r="F128" i="7"/>
  <c r="F127" i="7"/>
  <c r="F120" i="7"/>
  <c r="F117" i="7"/>
  <c r="F114" i="7"/>
  <c r="F111" i="7"/>
  <c r="F108" i="7"/>
  <c r="F104" i="7"/>
  <c r="F101" i="7"/>
  <c r="F96" i="7"/>
  <c r="F93" i="7"/>
  <c r="F90" i="7"/>
  <c r="F88" i="7"/>
  <c r="F85" i="7"/>
  <c r="F82" i="7"/>
  <c r="F79" i="7"/>
  <c r="F78" i="7"/>
  <c r="F76" i="7"/>
  <c r="F71" i="7"/>
  <c r="F70" i="7"/>
  <c r="F67" i="7"/>
  <c r="F66" i="7"/>
  <c r="F62" i="7"/>
  <c r="F61" i="7"/>
  <c r="F58" i="7"/>
  <c r="F57" i="7"/>
  <c r="F54" i="7"/>
  <c r="F53" i="7"/>
  <c r="F50" i="7"/>
  <c r="F49" i="7"/>
  <c r="F46" i="7"/>
  <c r="F45" i="7"/>
  <c r="F41" i="7"/>
  <c r="F40" i="7"/>
  <c r="F37" i="7"/>
  <c r="F36" i="7"/>
  <c r="F32" i="7"/>
  <c r="F31" i="7"/>
  <c r="F28" i="7"/>
  <c r="F27" i="7"/>
  <c r="F26" i="7"/>
  <c r="F23" i="7"/>
  <c r="F22" i="7"/>
  <c r="F21" i="7"/>
  <c r="F18" i="7"/>
  <c r="F17" i="7"/>
  <c r="F16" i="7"/>
  <c r="F15" i="7"/>
  <c r="F12" i="7"/>
  <c r="F11" i="7"/>
  <c r="H30" i="7"/>
  <c r="H29" i="7" s="1"/>
  <c r="H25" i="7"/>
  <c r="H24" i="7" s="1"/>
  <c r="H20" i="7"/>
  <c r="H14" i="7"/>
  <c r="H13" i="7" s="1"/>
  <c r="H10" i="7"/>
  <c r="H9" i="7" s="1"/>
  <c r="H8" i="8"/>
  <c r="H9" i="8"/>
  <c r="H10" i="8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7" i="3"/>
  <c r="I37" i="3"/>
  <c r="H74" i="3"/>
  <c r="H64" i="3"/>
  <c r="H61" i="3" s="1"/>
  <c r="H62" i="3"/>
  <c r="H59" i="3"/>
  <c r="H55" i="3"/>
  <c r="H45" i="3"/>
  <c r="H38" i="3"/>
  <c r="I27" i="3"/>
  <c r="I29" i="3"/>
  <c r="I30" i="3"/>
  <c r="I31" i="3"/>
  <c r="I25" i="3"/>
  <c r="I24" i="3"/>
  <c r="I23" i="3"/>
  <c r="I22" i="3"/>
  <c r="I21" i="3"/>
  <c r="I19" i="3"/>
  <c r="I18" i="3"/>
  <c r="I16" i="3"/>
  <c r="I14" i="3"/>
  <c r="I12" i="3"/>
  <c r="F31" i="3"/>
  <c r="F30" i="3"/>
  <c r="F29" i="3"/>
  <c r="F27" i="3"/>
  <c r="F25" i="3"/>
  <c r="F24" i="3"/>
  <c r="F23" i="3"/>
  <c r="F22" i="3"/>
  <c r="F21" i="3"/>
  <c r="F20" i="3" s="1"/>
  <c r="F19" i="3"/>
  <c r="F17" i="3" s="1"/>
  <c r="F18" i="3"/>
  <c r="F16" i="3"/>
  <c r="F15" i="3" s="1"/>
  <c r="F14" i="3"/>
  <c r="F13" i="3" s="1"/>
  <c r="F12" i="3"/>
  <c r="F11" i="3" s="1"/>
  <c r="H28" i="3"/>
  <c r="H26" i="3"/>
  <c r="H20" i="3"/>
  <c r="H17" i="3"/>
  <c r="H15" i="3"/>
  <c r="H13" i="3"/>
  <c r="H11" i="3"/>
  <c r="F11" i="5"/>
  <c r="F12" i="5"/>
  <c r="D12" i="5"/>
  <c r="C11" i="5"/>
  <c r="C10" i="5" s="1"/>
  <c r="F10" i="5" s="1"/>
  <c r="F122" i="7" l="1"/>
  <c r="H121" i="7"/>
  <c r="F121" i="7" s="1"/>
  <c r="H33" i="7"/>
  <c r="H86" i="7"/>
  <c r="H63" i="7"/>
  <c r="H19" i="7"/>
  <c r="H43" i="7"/>
  <c r="H106" i="7"/>
  <c r="H47" i="7"/>
  <c r="H109" i="7"/>
  <c r="H55" i="7"/>
  <c r="H59" i="7"/>
  <c r="H97" i="7"/>
  <c r="H118" i="7"/>
  <c r="H74" i="7"/>
  <c r="H37" i="3"/>
  <c r="H77" i="3" s="1"/>
  <c r="H10" i="3"/>
  <c r="H32" i="3"/>
  <c r="G45" i="3"/>
  <c r="E45" i="3"/>
  <c r="E64" i="3"/>
  <c r="G38" i="3"/>
  <c r="F11" i="8"/>
  <c r="E28" i="3"/>
  <c r="H105" i="7" l="1"/>
  <c r="H42" i="7"/>
  <c r="H8" i="7"/>
  <c r="H73" i="7"/>
  <c r="F45" i="3"/>
  <c r="F38" i="3"/>
  <c r="F28" i="3"/>
  <c r="F64" i="3"/>
  <c r="G29" i="1"/>
  <c r="G28" i="1"/>
  <c r="G27" i="1"/>
  <c r="G19" i="1"/>
  <c r="G28" i="3"/>
  <c r="I28" i="3" s="1"/>
  <c r="H26" i="1"/>
  <c r="G26" i="1" s="1"/>
  <c r="G25" i="1" s="1"/>
  <c r="F26" i="1"/>
  <c r="G11" i="1"/>
  <c r="G12" i="1"/>
  <c r="G8" i="1"/>
  <c r="G9" i="1"/>
  <c r="G20" i="3"/>
  <c r="I20" i="3" s="1"/>
  <c r="I11" i="8"/>
  <c r="H7" i="7" l="1"/>
  <c r="H25" i="1"/>
  <c r="G64" i="3"/>
  <c r="F59" i="3"/>
  <c r="G59" i="3"/>
  <c r="E59" i="3"/>
  <c r="G30" i="7" l="1"/>
  <c r="E30" i="7"/>
  <c r="G113" i="7"/>
  <c r="E113" i="7"/>
  <c r="E112" i="7" s="1"/>
  <c r="G110" i="7"/>
  <c r="E110" i="7"/>
  <c r="E109" i="7" s="1"/>
  <c r="G119" i="7"/>
  <c r="E119" i="7"/>
  <c r="E118" i="7" s="1"/>
  <c r="G92" i="7"/>
  <c r="E92" i="7"/>
  <c r="E91" i="7" s="1"/>
  <c r="G84" i="7"/>
  <c r="I84" i="7" s="1"/>
  <c r="E84" i="7"/>
  <c r="E83" i="7" s="1"/>
  <c r="G103" i="7"/>
  <c r="I103" i="7" s="1"/>
  <c r="E103" i="7"/>
  <c r="E102" i="7" s="1"/>
  <c r="G100" i="7"/>
  <c r="I100" i="7" s="1"/>
  <c r="E100" i="7"/>
  <c r="G14" i="7"/>
  <c r="I14" i="7" s="1"/>
  <c r="E14" i="7"/>
  <c r="G91" i="7" l="1"/>
  <c r="I91" i="7" s="1"/>
  <c r="I92" i="7"/>
  <c r="G118" i="7"/>
  <c r="I118" i="7" s="1"/>
  <c r="I119" i="7"/>
  <c r="G109" i="7"/>
  <c r="I109" i="7" s="1"/>
  <c r="I110" i="7"/>
  <c r="G29" i="7"/>
  <c r="I29" i="7" s="1"/>
  <c r="I30" i="7"/>
  <c r="G112" i="7"/>
  <c r="I112" i="7" s="1"/>
  <c r="I113" i="7"/>
  <c r="G83" i="7"/>
  <c r="I83" i="7" s="1"/>
  <c r="G102" i="7"/>
  <c r="I102" i="7" s="1"/>
  <c r="G141" i="7" l="1"/>
  <c r="I141" i="7" s="1"/>
  <c r="E141" i="7"/>
  <c r="E140" i="7" s="1"/>
  <c r="G138" i="7"/>
  <c r="I138" i="7" s="1"/>
  <c r="E138" i="7"/>
  <c r="E137" i="7" s="1"/>
  <c r="F62" i="3"/>
  <c r="G62" i="3"/>
  <c r="E62" i="3"/>
  <c r="F10" i="8"/>
  <c r="F9" i="8" s="1"/>
  <c r="F8" i="8" s="1"/>
  <c r="G10" i="8"/>
  <c r="E10" i="8"/>
  <c r="E9" i="8" s="1"/>
  <c r="E8" i="8" s="1"/>
  <c r="E130" i="7"/>
  <c r="E129" i="7" s="1"/>
  <c r="G130" i="7"/>
  <c r="I130" i="7" s="1"/>
  <c r="G126" i="7"/>
  <c r="I126" i="7" s="1"/>
  <c r="E126" i="7"/>
  <c r="E125" i="7" s="1"/>
  <c r="G81" i="7"/>
  <c r="E81" i="7"/>
  <c r="E80" i="7" s="1"/>
  <c r="E77" i="7"/>
  <c r="G77" i="7"/>
  <c r="I77" i="7" s="1"/>
  <c r="E56" i="7"/>
  <c r="E55" i="7" s="1"/>
  <c r="G56" i="7"/>
  <c r="I56" i="7" s="1"/>
  <c r="E52" i="7"/>
  <c r="G52" i="7"/>
  <c r="I52" i="7" s="1"/>
  <c r="G48" i="7"/>
  <c r="I48" i="7" s="1"/>
  <c r="E48" i="7"/>
  <c r="E47" i="7" s="1"/>
  <c r="G44" i="7"/>
  <c r="I44" i="7" s="1"/>
  <c r="E44" i="7"/>
  <c r="E43" i="7" s="1"/>
  <c r="G35" i="7"/>
  <c r="I35" i="7" s="1"/>
  <c r="E35" i="7"/>
  <c r="E34" i="7" s="1"/>
  <c r="F30" i="1"/>
  <c r="G74" i="3"/>
  <c r="F74" i="3"/>
  <c r="E74" i="3"/>
  <c r="D11" i="5"/>
  <c r="D10" i="5" s="1"/>
  <c r="B11" i="5"/>
  <c r="E106" i="7"/>
  <c r="G106" i="7"/>
  <c r="I106" i="7" s="1"/>
  <c r="E116" i="7"/>
  <c r="E115" i="7" s="1"/>
  <c r="G116" i="7"/>
  <c r="I116" i="7" s="1"/>
  <c r="G87" i="7"/>
  <c r="I87" i="7" s="1"/>
  <c r="G98" i="7"/>
  <c r="G89" i="7"/>
  <c r="I89" i="7" s="1"/>
  <c r="E98" i="7"/>
  <c r="E97" i="7" s="1"/>
  <c r="G95" i="7"/>
  <c r="I95" i="7" s="1"/>
  <c r="G60" i="7"/>
  <c r="I60" i="7" s="1"/>
  <c r="F55" i="3"/>
  <c r="F37" i="3" s="1"/>
  <c r="G55" i="3"/>
  <c r="H20" i="1"/>
  <c r="G20" i="1"/>
  <c r="F20" i="1"/>
  <c r="E107" i="7"/>
  <c r="G107" i="7"/>
  <c r="I107" i="7" s="1"/>
  <c r="E75" i="7"/>
  <c r="G75" i="7"/>
  <c r="I75" i="7" s="1"/>
  <c r="E65" i="7"/>
  <c r="E64" i="7" s="1"/>
  <c r="G65" i="7"/>
  <c r="I65" i="7" s="1"/>
  <c r="E69" i="7"/>
  <c r="E68" i="7" s="1"/>
  <c r="G69" i="7"/>
  <c r="I69" i="7" s="1"/>
  <c r="E55" i="3"/>
  <c r="E38" i="3"/>
  <c r="E95" i="7"/>
  <c r="E94" i="7" s="1"/>
  <c r="E89" i="7"/>
  <c r="E87" i="7"/>
  <c r="E60" i="7"/>
  <c r="E59" i="7" s="1"/>
  <c r="E39" i="7"/>
  <c r="E38" i="7" s="1"/>
  <c r="E25" i="7"/>
  <c r="E24" i="7" s="1"/>
  <c r="E20" i="7"/>
  <c r="E19" i="7" s="1"/>
  <c r="E13" i="7"/>
  <c r="E10" i="7"/>
  <c r="E9" i="7" s="1"/>
  <c r="G97" i="7" l="1"/>
  <c r="I97" i="7" s="1"/>
  <c r="I98" i="7"/>
  <c r="G115" i="7"/>
  <c r="I115" i="7" s="1"/>
  <c r="E37" i="3"/>
  <c r="F25" i="1"/>
  <c r="G9" i="8"/>
  <c r="I10" i="8"/>
  <c r="B10" i="5"/>
  <c r="F61" i="3"/>
  <c r="G37" i="3"/>
  <c r="E61" i="3"/>
  <c r="G61" i="3"/>
  <c r="E105" i="7"/>
  <c r="G129" i="7"/>
  <c r="I129" i="7" s="1"/>
  <c r="G55" i="7"/>
  <c r="I55" i="7" s="1"/>
  <c r="G34" i="7"/>
  <c r="I34" i="7" s="1"/>
  <c r="G64" i="7"/>
  <c r="I64" i="7" s="1"/>
  <c r="G43" i="7"/>
  <c r="I43" i="7" s="1"/>
  <c r="G137" i="7"/>
  <c r="I137" i="7" s="1"/>
  <c r="G80" i="7"/>
  <c r="G59" i="7"/>
  <c r="I59" i="7" s="1"/>
  <c r="G47" i="7"/>
  <c r="I47" i="7" s="1"/>
  <c r="G140" i="7"/>
  <c r="I140" i="7" s="1"/>
  <c r="G94" i="7"/>
  <c r="I94" i="7" s="1"/>
  <c r="G68" i="7"/>
  <c r="I68" i="7" s="1"/>
  <c r="G51" i="7"/>
  <c r="I51" i="7" s="1"/>
  <c r="G125" i="7"/>
  <c r="I125" i="7" s="1"/>
  <c r="E136" i="7"/>
  <c r="E124" i="7"/>
  <c r="E8" i="7"/>
  <c r="E51" i="7"/>
  <c r="E42" i="7" s="1"/>
  <c r="G74" i="7"/>
  <c r="I74" i="7" s="1"/>
  <c r="G86" i="7"/>
  <c r="I86" i="7" s="1"/>
  <c r="E74" i="7"/>
  <c r="E63" i="7"/>
  <c r="E33" i="7"/>
  <c r="E29" i="7" s="1"/>
  <c r="E86" i="7"/>
  <c r="G10" i="7"/>
  <c r="I10" i="7" s="1"/>
  <c r="G39" i="7"/>
  <c r="I39" i="7" s="1"/>
  <c r="G25" i="7"/>
  <c r="I25" i="7" s="1"/>
  <c r="G20" i="7"/>
  <c r="I20" i="7" s="1"/>
  <c r="G105" i="7" l="1"/>
  <c r="I105" i="7" s="1"/>
  <c r="E73" i="7"/>
  <c r="E72" i="7" s="1"/>
  <c r="G8" i="8"/>
  <c r="I8" i="8" s="1"/>
  <c r="I9" i="8"/>
  <c r="G77" i="3"/>
  <c r="E77" i="3"/>
  <c r="G73" i="7"/>
  <c r="I73" i="7" s="1"/>
  <c r="G124" i="7"/>
  <c r="I124" i="7" s="1"/>
  <c r="G63" i="7"/>
  <c r="I63" i="7" s="1"/>
  <c r="G19" i="7"/>
  <c r="I19" i="7" s="1"/>
  <c r="G38" i="7"/>
  <c r="I38" i="7" s="1"/>
  <c r="G136" i="7"/>
  <c r="I136" i="7" s="1"/>
  <c r="G24" i="7"/>
  <c r="I24" i="7" s="1"/>
  <c r="G42" i="7"/>
  <c r="I42" i="7" s="1"/>
  <c r="G13" i="7"/>
  <c r="I13" i="7" s="1"/>
  <c r="G9" i="7"/>
  <c r="I9" i="7" s="1"/>
  <c r="E7" i="7"/>
  <c r="G26" i="3"/>
  <c r="E26" i="3"/>
  <c r="E20" i="3"/>
  <c r="G17" i="3"/>
  <c r="I17" i="3" s="1"/>
  <c r="E17" i="3"/>
  <c r="G15" i="3"/>
  <c r="I15" i="3" s="1"/>
  <c r="E15" i="3"/>
  <c r="G13" i="3"/>
  <c r="I13" i="3" s="1"/>
  <c r="E13" i="3"/>
  <c r="G11" i="3"/>
  <c r="I11" i="3" s="1"/>
  <c r="E11" i="3"/>
  <c r="F105" i="7" l="1"/>
  <c r="F26" i="3"/>
  <c r="F10" i="3" s="1"/>
  <c r="I26" i="3"/>
  <c r="G10" i="3"/>
  <c r="G8" i="7"/>
  <c r="I8" i="7" s="1"/>
  <c r="G33" i="7"/>
  <c r="I33" i="7" s="1"/>
  <c r="G72" i="7"/>
  <c r="I72" i="7" s="1"/>
  <c r="E6" i="7"/>
  <c r="E10" i="3"/>
  <c r="E32" i="3" s="1"/>
  <c r="G32" i="3" l="1"/>
  <c r="I10" i="3"/>
  <c r="G7" i="7"/>
  <c r="H10" i="1"/>
  <c r="H7" i="1"/>
  <c r="G6" i="7" l="1"/>
  <c r="I6" i="7" s="1"/>
  <c r="I7" i="7"/>
  <c r="I32" i="3"/>
  <c r="F32" i="3"/>
  <c r="H13" i="1"/>
  <c r="H32" i="1" s="1"/>
  <c r="G10" i="1"/>
  <c r="F10" i="1"/>
  <c r="G7" i="1"/>
  <c r="F7" i="1"/>
  <c r="F13" i="1" l="1"/>
  <c r="F32" i="1" s="1"/>
  <c r="G13" i="1"/>
</calcChain>
</file>

<file path=xl/sharedStrings.xml><?xml version="1.0" encoding="utf-8"?>
<sst xmlns="http://schemas.openxmlformats.org/spreadsheetml/2006/main" count="311" uniqueCount="124">
  <si>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</si>
  <si>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</si>
  <si>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</si>
  <si>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</si>
  <si>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</si>
  <si>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</si>
  <si>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</si>
  <si>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</si>
  <si>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</si>
  <si>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</si>
  <si>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</si>
  <si>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</si>
  <si>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</si>
  <si>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</si>
  <si>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</si>
  <si>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</si>
  <si>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</si>
  <si>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RASHODI POSLOVANJA</t>
  </si>
  <si>
    <t>Naziv rashoda</t>
  </si>
  <si>
    <t>Rashodi poslovanja</t>
  </si>
  <si>
    <t>RASHODI PREMA FUNKCIJSKOJ KLASIFIKACIJI</t>
  </si>
  <si>
    <t>BROJČANA OZNAKA I NAZIV</t>
  </si>
  <si>
    <t>UKUPNI RASHODI</t>
  </si>
  <si>
    <t>B. RAČUN FINANCIRANJA</t>
  </si>
  <si>
    <t>II. POSEBNI DIO</t>
  </si>
  <si>
    <t>I. OPĆI DIO</t>
  </si>
  <si>
    <t>Šifra</t>
  </si>
  <si>
    <t xml:space="preserve">Naziv 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</si>
  <si>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</si>
  <si>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</si>
  <si>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</si>
  <si>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</si>
  <si>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</si>
  <si>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</si>
  <si>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</si>
  <si>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VIŠAK  IZ PRETHODNE(IH) GODINE KOJI ĆE SE RASPOREDITI</t>
  </si>
  <si>
    <t>MANJAK IZ PRETHODNE(IH) GODINE KOJI ĆE SE  POKRITI</t>
  </si>
  <si>
    <t>6 Prihodi poslovanja</t>
  </si>
  <si>
    <t>63 Pomoći iz inozemstva i od subjekata unutar općeg proračuna</t>
  </si>
  <si>
    <t>Izvor: 43 Prihodi za posebne namjene - proračunski korisnici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</si>
  <si>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</si>
  <si>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</si>
  <si>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</si>
  <si>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</si>
  <si>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73 Prihodi od prodaje ili zamjene nefin. imov. i naknade štete s nalova osiguranja - prorač. korisnici</t>
  </si>
  <si>
    <t>66 Prihodi od prodaje proizvoda i robe te pruženih usluga i prihodi od donacija te povrati po protestiranim jamstvima</t>
  </si>
  <si>
    <t>Izvor: 62 Donacije - proračunski korisnici</t>
  </si>
  <si>
    <t>67 Prihodi iz nadležnog proračuna i od HZZO-a temeljem ugovornih obveza</t>
  </si>
  <si>
    <t>Izvor: 11 Opći prihodi i primici</t>
  </si>
  <si>
    <t>Izvor: 44 Prihodi za decentralizirane funkcije</t>
  </si>
  <si>
    <t>Izvor: 51 Pomoći</t>
  </si>
  <si>
    <t>68 Kazne, upravne mjere i ostali prihodi</t>
  </si>
  <si>
    <t>31 Rashodi za zaposlene</t>
  </si>
  <si>
    <t>32 Materijalni rashodi</t>
  </si>
  <si>
    <t>34 Financijski rashodi</t>
  </si>
  <si>
    <t>4 Rashodi za nabavu nefinancijske imovine</t>
  </si>
  <si>
    <t>42 Rashodi za nabavu proizvedene dugotrajne imovine</t>
  </si>
  <si>
    <t>SVEUKUPNO RASHODI</t>
  </si>
  <si>
    <t>SVEUKUPNO RASHODI I IZDACI</t>
  </si>
  <si>
    <t>3 Rashodi poslovanja</t>
  </si>
  <si>
    <t>Izdaci za otplatu glavnice primljenih kredita i zajmova</t>
  </si>
  <si>
    <t xml:space="preserve">Prihodi za decentralizirane funkcije </t>
  </si>
  <si>
    <t>EUR</t>
  </si>
  <si>
    <t>** Napomena: Iznosi u stupcu Izvršenje 2022. preračunavaju se iz kuna u eure prema fiksnom tečaju konverzije (1 EUR=7,53450 kuna) i po pravilima za preračunavanje i zaokruživanje.</t>
  </si>
  <si>
    <r>
      <t>i</t>
    </r>
    <r>
      <rPr>
        <sz val="8"/>
        <color indexed="8"/>
        <rFont val="Arial"/>
        <family val="2"/>
        <charset val="238"/>
      </rPr>
      <t>zvor 321</t>
    </r>
  </si>
  <si>
    <t>54 Izdaci za otplatu glavnice primljenih kredita i zajmova</t>
  </si>
  <si>
    <t>Plan za 2025.</t>
  </si>
  <si>
    <t>Program: 4209 Zdravstvena zaštita</t>
  </si>
  <si>
    <t>A 420906</t>
  </si>
  <si>
    <t>A 420906 Administracija i upravljanje</t>
  </si>
  <si>
    <t>A 420908</t>
  </si>
  <si>
    <t>A 420908 Specijalizacije doktora medicine- Eu projekt</t>
  </si>
  <si>
    <t>A 420909</t>
  </si>
  <si>
    <t>A 420909 Dodatni timovi medicinske pomoći</t>
  </si>
  <si>
    <t>A 420910</t>
  </si>
  <si>
    <t>A 420910 Specijalizacije medicinskih sestara i tehničara</t>
  </si>
  <si>
    <t>Program: 4210 Unaprjeđenje zdravstvene zaštite</t>
  </si>
  <si>
    <t>K 421009</t>
  </si>
  <si>
    <t>K 421009 Ulaganje i opremanje objekata</t>
  </si>
  <si>
    <t>41 Rashodi za nabavu neproizvedene dugotrajne imovine</t>
  </si>
  <si>
    <t>Izvor: 38 Prenesena sredstva- vlastiti prihodi proračunskih korisnika</t>
  </si>
  <si>
    <t>K 421010</t>
  </si>
  <si>
    <t>K 421010 Zanavljanje voznog parka</t>
  </si>
  <si>
    <t>A 421011</t>
  </si>
  <si>
    <t>A 421011 Povećanje dostupnosti zdravstvene zaštite</t>
  </si>
  <si>
    <t>Prihodi za posebne namjene</t>
  </si>
  <si>
    <t>Funk. klas: 0740 Službe javnog zdravstva</t>
  </si>
  <si>
    <t>Glava: 4-5 ZAVOD ZA HITNU MEDICINU PGŽ</t>
  </si>
  <si>
    <t>A 421036</t>
  </si>
  <si>
    <t>Izvor: 445 Prihodi za decentralizirane funkcije- zdravstvene ustanove</t>
  </si>
  <si>
    <t>5 Izdaci za financijsku imovinu i otplate zajmova</t>
  </si>
  <si>
    <t>54 izdaci za otplatu glavnice primljenih kredita i zajmova</t>
  </si>
  <si>
    <t>Izdaci za financijsku imovinu i otpate zajmova</t>
  </si>
  <si>
    <t>A 421036 Otplata kredita</t>
  </si>
  <si>
    <t>Povećanje + / smanjenje -</t>
  </si>
  <si>
    <t xml:space="preserve">Indeks </t>
  </si>
  <si>
    <t>R 1 Plana za 2025.</t>
  </si>
  <si>
    <t>38 Kazne</t>
  </si>
  <si>
    <t>Izvor: 483 Višak namjenska sredstva</t>
  </si>
  <si>
    <t>Izvor: 4845 Preneseni DEC</t>
  </si>
  <si>
    <t>izvor  48 Preneseni  DEC</t>
  </si>
  <si>
    <t>Izvor - 48  Višak  namjenska sredstva</t>
  </si>
  <si>
    <t xml:space="preserve">Izvor: 48  Preneseni DEC </t>
  </si>
  <si>
    <t>Izvor: 48  Višak  namjenska sredstva</t>
  </si>
  <si>
    <t>Izvor: 38   Višak  vlastita sredstva</t>
  </si>
  <si>
    <t>Izvor: 48   Višak  namjenska sredstva</t>
  </si>
  <si>
    <t>Izvor: 68  Višak donacije</t>
  </si>
  <si>
    <t>Izvor 431</t>
  </si>
  <si>
    <t>Izvor 621</t>
  </si>
  <si>
    <t>Izvor:  73 Prihodi od prodaje ili zamjene nefinancijske imovine</t>
  </si>
  <si>
    <t>Izvor: 483 Višak  namjenska sredstva</t>
  </si>
  <si>
    <t>Izvor: 383 prenesni  višak -vlastita sredstva</t>
  </si>
  <si>
    <t>Izvor 68   Však - prenesene donacije</t>
  </si>
  <si>
    <t>92  Višak - Prenesena sredstva</t>
  </si>
  <si>
    <t>SVEUKUPNO PRIHODI + višak</t>
  </si>
  <si>
    <t>38 Rashodi za kazne</t>
  </si>
  <si>
    <t>Izvor: 682 Donacije / višak</t>
  </si>
  <si>
    <t>Izvor: 483  preneseni višak - namjenska sredstva</t>
  </si>
  <si>
    <t>R 2 Plana za 2025.</t>
  </si>
  <si>
    <t xml:space="preserve"> R 2 FINANCIJSKOG PLANA ZAVODA ZA HITNU MEDICINU PRIMORSKO GORANSKE ŽUPANIJE ZA 2025. GODINU</t>
  </si>
  <si>
    <t>R 2 FINANCIJSKOG PLANA ZAVODA ZA HITNU MEDICINU PRIMORSKO-GORANSKE ŽUPANIJE ZA 2025. GODINU
ZA 2025. GODINU</t>
  </si>
  <si>
    <t>R 2 FINANCIJSKOG  PLANA ZAVODA ZA HITNU MEDICINU PRIMORSKO-GORANSKE ŽUPANIJE
ZA 2025. GODINU</t>
  </si>
  <si>
    <t>R 2 FINANCIJSKOG  PLANA ZAVODA ZA HITNU MEDICINU PRIMORSKO-GORANSKE ŽUPANIJE ZA 2025. GODINU</t>
  </si>
  <si>
    <t>R 2 FINANCIJSKOG PLANA ZAVODA ZA HITNU MEDICINU PRIMORSKO-GORANSKE ŽUPANIJE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</si>
</sst>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7" fillId="0" borderId="1" xfId="0" quotePrefix="1" applyFont="1" applyBorder="1" applyAlignment="1">
      <alignment horizontal="left" wrapText="1"/>
    </xf>
    <xf numFmtId="0" fontId="17" fillId="0" borderId="2" xfId="0" quotePrefix="1" applyFont="1" applyBorder="1" applyAlignment="1">
      <alignment horizontal="left" wrapText="1"/>
    </xf>
    <xf numFmtId="0" fontId="17" fillId="0" borderId="2" xfId="0" quotePrefix="1" applyFont="1" applyBorder="1" applyAlignment="1">
      <alignment horizontal="center" wrapText="1"/>
    </xf>
    <xf numFmtId="0" fontId="17" fillId="0" borderId="2" xfId="0" quotePrefix="1" applyFont="1" applyBorder="1" applyAlignment="1">
      <alignment horizontal="left"/>
    </xf>
    <xf numFmtId="4" fontId="17" fillId="3" borderId="3" xfId="0" applyNumberFormat="1" applyFont="1" applyFill="1" applyBorder="1" applyAlignment="1">
      <alignment horizontal="right"/>
    </xf>
    <xf numFmtId="4" fontId="17" fillId="0" borderId="3" xfId="0" applyNumberFormat="1" applyFont="1" applyBorder="1" applyAlignment="1">
      <alignment horizontal="right"/>
    </xf>
    <xf numFmtId="0" fontId="18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4" fontId="17" fillId="0" borderId="3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3" fontId="17" fillId="0" borderId="3" xfId="0" applyNumberFormat="1" applyFont="1" applyBorder="1" applyAlignment="1">
      <alignment horizontal="right"/>
    </xf>
    <xf numFmtId="0" fontId="17" fillId="0" borderId="0" xfId="0" quotePrefix="1" applyFont="1" applyAlignment="1">
      <alignment horizontal="center" vertical="center" wrapText="1"/>
    </xf>
    <xf numFmtId="0" fontId="21" fillId="0" borderId="0" xfId="0" applyFont="1"/>
    <xf numFmtId="4" fontId="23" fillId="5" borderId="6" xfId="0" applyNumberFormat="1" applyFont="1" applyFill="1" applyBorder="1" applyAlignment="1">
      <alignment horizontal="right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24" fillId="0" borderId="6" xfId="0" applyNumberFormat="1" applyFont="1" applyBorder="1" applyAlignment="1">
      <alignment horizontal="right" wrapText="1" indent="1"/>
    </xf>
    <xf numFmtId="4" fontId="25" fillId="5" borderId="6" xfId="0" applyNumberFormat="1" applyFont="1" applyFill="1" applyBorder="1" applyAlignment="1">
      <alignment horizontal="right" wrapText="1" indent="1"/>
    </xf>
    <xf numFmtId="0" fontId="22" fillId="5" borderId="6" xfId="0" applyFont="1" applyFill="1" applyBorder="1" applyAlignment="1">
      <alignment horizontal="left" wrapText="1" indent="1"/>
    </xf>
    <xf numFmtId="0" fontId="26" fillId="5" borderId="6" xfId="0" applyFont="1" applyFill="1" applyBorder="1" applyAlignment="1">
      <alignment horizontal="left" wrapText="1" indent="1"/>
    </xf>
    <xf numFmtId="4" fontId="26" fillId="2" borderId="6" xfId="0" applyNumberFormat="1" applyFont="1" applyFill="1" applyBorder="1" applyAlignment="1">
      <alignment horizontal="right" wrapText="1" indent="1"/>
    </xf>
    <xf numFmtId="0" fontId="26" fillId="5" borderId="6" xfId="0" applyFont="1" applyFill="1" applyBorder="1" applyAlignment="1">
      <alignment horizontal="left" wrapText="1" indent="2"/>
    </xf>
    <xf numFmtId="4" fontId="26" fillId="5" borderId="6" xfId="0" applyNumberFormat="1" applyFont="1" applyFill="1" applyBorder="1" applyAlignment="1">
      <alignment horizontal="right" wrapText="1" indent="1"/>
    </xf>
    <xf numFmtId="0" fontId="23" fillId="5" borderId="6" xfId="0" applyFont="1" applyFill="1" applyBorder="1" applyAlignment="1">
      <alignment horizontal="left" wrapText="1" indent="3"/>
    </xf>
    <xf numFmtId="0" fontId="23" fillId="5" borderId="6" xfId="0" applyFont="1" applyFill="1" applyBorder="1" applyAlignment="1">
      <alignment horizontal="left" wrapText="1" indent="1"/>
    </xf>
    <xf numFmtId="0" fontId="23" fillId="0" borderId="6" xfId="0" applyFont="1" applyBorder="1" applyAlignment="1">
      <alignment horizontal="left" wrapText="1" indent="3"/>
    </xf>
    <xf numFmtId="0" fontId="23" fillId="2" borderId="6" xfId="0" applyFont="1" applyFill="1" applyBorder="1" applyAlignment="1">
      <alignment horizontal="left" wrapText="1" indent="3"/>
    </xf>
    <xf numFmtId="0" fontId="11" fillId="0" borderId="6" xfId="0" applyFont="1" applyBorder="1" applyAlignment="1">
      <alignment horizontal="left" wrapText="1" indent="1"/>
    </xf>
    <xf numFmtId="4" fontId="11" fillId="0" borderId="6" xfId="0" applyNumberFormat="1" applyFont="1" applyBorder="1" applyAlignment="1">
      <alignment horizontal="right" wrapText="1" indent="1"/>
    </xf>
    <xf numFmtId="0" fontId="26" fillId="0" borderId="6" xfId="0" applyFont="1" applyBorder="1" applyAlignment="1">
      <alignment horizontal="left" wrapText="1" indent="2"/>
    </xf>
    <xf numFmtId="4" fontId="26" fillId="0" borderId="6" xfId="0" applyNumberFormat="1" applyFont="1" applyBorder="1" applyAlignment="1">
      <alignment horizontal="right" wrapText="1" indent="1"/>
    </xf>
    <xf numFmtId="0" fontId="26" fillId="5" borderId="6" xfId="0" applyFont="1" applyFill="1" applyBorder="1" applyAlignment="1">
      <alignment horizontal="left" wrapText="1" indent="3"/>
    </xf>
    <xf numFmtId="0" fontId="26" fillId="5" borderId="6" xfId="0" applyFont="1" applyFill="1" applyBorder="1" applyAlignment="1">
      <alignment horizontal="left" wrapText="1" indent="4"/>
    </xf>
    <xf numFmtId="0" fontId="23" fillId="5" borderId="6" xfId="0" applyFont="1" applyFill="1" applyBorder="1" applyAlignment="1">
      <alignment horizontal="left" wrapText="1" indent="5"/>
    </xf>
    <xf numFmtId="0" fontId="27" fillId="2" borderId="1" xfId="0" applyFont="1" applyFill="1" applyBorder="1" applyAlignment="1">
      <alignment horizontal="left" vertical="center" inden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wrapText="1"/>
    </xf>
    <xf numFmtId="0" fontId="28" fillId="0" borderId="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wrapText="1" indent="1"/>
    </xf>
    <xf numFmtId="0" fontId="30" fillId="0" borderId="0" xfId="0" applyFont="1"/>
    <xf numFmtId="4" fontId="30" fillId="0" borderId="0" xfId="0" applyNumberFormat="1" applyFont="1"/>
    <xf numFmtId="4" fontId="21" fillId="0" borderId="0" xfId="0" applyNumberFormat="1" applyFont="1"/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4" fontId="17" fillId="0" borderId="1" xfId="0" quotePrefix="1" applyNumberFormat="1" applyFont="1" applyBorder="1" applyAlignment="1">
      <alignment horizontal="right"/>
    </xf>
    <xf numFmtId="0" fontId="26" fillId="5" borderId="6" xfId="0" applyFont="1" applyFill="1" applyBorder="1" applyAlignment="1">
      <alignment wrapText="1"/>
    </xf>
    <xf numFmtId="4" fontId="6" fillId="2" borderId="4" xfId="0" applyNumberFormat="1" applyFont="1" applyFill="1" applyBorder="1" applyAlignment="1">
      <alignment horizontal="right"/>
    </xf>
    <xf numFmtId="4" fontId="17" fillId="4" borderId="1" xfId="0" quotePrefix="1" applyNumberFormat="1" applyFont="1" applyFill="1" applyBorder="1" applyAlignment="1">
      <alignment horizontal="right"/>
    </xf>
    <xf numFmtId="0" fontId="26" fillId="5" borderId="7" xfId="0" applyFont="1" applyFill="1" applyBorder="1" applyAlignment="1">
      <alignment horizontal="left" wrapText="1" indent="4"/>
    </xf>
    <xf numFmtId="0" fontId="23" fillId="5" borderId="3" xfId="0" applyFont="1" applyFill="1" applyBorder="1" applyAlignment="1">
      <alignment horizontal="left" wrapText="1" indent="5"/>
    </xf>
    <xf numFmtId="4" fontId="0" fillId="0" borderId="0" xfId="0" applyNumberFormat="1"/>
    <xf numFmtId="0" fontId="26" fillId="6" borderId="6" xfId="0" applyFont="1" applyFill="1" applyBorder="1" applyAlignment="1">
      <alignment horizontal="left" indent="1"/>
    </xf>
    <xf numFmtId="0" fontId="3" fillId="6" borderId="2" xfId="0" applyFont="1" applyFill="1" applyBorder="1" applyAlignment="1">
      <alignment horizontal="left" vertical="center" wrapText="1" indent="1"/>
    </xf>
    <xf numFmtId="0" fontId="3" fillId="6" borderId="4" xfId="0" applyFont="1" applyFill="1" applyBorder="1" applyAlignment="1">
      <alignment horizontal="left" vertical="center" wrapText="1" indent="1"/>
    </xf>
    <xf numFmtId="0" fontId="26" fillId="6" borderId="6" xfId="0" applyFont="1" applyFill="1" applyBorder="1" applyAlignment="1">
      <alignment horizontal="left" wrapText="1" indent="1"/>
    </xf>
    <xf numFmtId="4" fontId="26" fillId="6" borderId="6" xfId="0" applyNumberFormat="1" applyFont="1" applyFill="1" applyBorder="1" applyAlignment="1">
      <alignment horizontal="right" wrapText="1" indent="1"/>
    </xf>
    <xf numFmtId="0" fontId="6" fillId="6" borderId="1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left" vertical="center" indent="1"/>
    </xf>
    <xf numFmtId="0" fontId="6" fillId="6" borderId="4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right" wrapText="1" indent="1"/>
    </xf>
    <xf numFmtId="4" fontId="26" fillId="6" borderId="8" xfId="0" applyNumberFormat="1" applyFont="1" applyFill="1" applyBorder="1" applyAlignment="1">
      <alignment horizontal="right" wrapText="1" indent="1"/>
    </xf>
    <xf numFmtId="4" fontId="26" fillId="0" borderId="8" xfId="0" applyNumberFormat="1" applyFont="1" applyBorder="1" applyAlignment="1">
      <alignment horizontal="right" wrapText="1" indent="1"/>
    </xf>
    <xf numFmtId="4" fontId="26" fillId="5" borderId="8" xfId="0" applyNumberFormat="1" applyFont="1" applyFill="1" applyBorder="1" applyAlignment="1">
      <alignment horizontal="right" wrapText="1" indent="1"/>
    </xf>
    <xf numFmtId="4" fontId="23" fillId="5" borderId="8" xfId="0" applyNumberFormat="1" applyFont="1" applyFill="1" applyBorder="1" applyAlignment="1">
      <alignment horizontal="right" wrapText="1" indent="1"/>
    </xf>
    <xf numFmtId="4" fontId="26" fillId="2" borderId="8" xfId="0" applyNumberFormat="1" applyFont="1" applyFill="1" applyBorder="1" applyAlignment="1">
      <alignment horizontal="right" wrapText="1" indent="1"/>
    </xf>
    <xf numFmtId="4" fontId="22" fillId="5" borderId="3" xfId="0" applyNumberFormat="1" applyFont="1" applyFill="1" applyBorder="1" applyAlignment="1">
      <alignment wrapText="1"/>
    </xf>
    <xf numFmtId="0" fontId="16" fillId="0" borderId="0" xfId="0" applyFont="1"/>
    <xf numFmtId="0" fontId="27" fillId="4" borderId="3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/>
    </xf>
    <xf numFmtId="0" fontId="30" fillId="0" borderId="3" xfId="0" applyFont="1" applyBorder="1"/>
    <xf numFmtId="2" fontId="30" fillId="0" borderId="3" xfId="0" applyNumberFormat="1" applyFont="1" applyBorder="1"/>
    <xf numFmtId="4" fontId="6" fillId="2" borderId="2" xfId="0" applyNumberFormat="1" applyFont="1" applyFill="1" applyBorder="1" applyAlignment="1">
      <alignment horizontal="right"/>
    </xf>
    <xf numFmtId="0" fontId="23" fillId="5" borderId="8" xfId="0" applyFont="1" applyFill="1" applyBorder="1" applyAlignment="1">
      <alignment horizontal="left" wrapText="1" indent="1"/>
    </xf>
    <xf numFmtId="4" fontId="24" fillId="0" borderId="8" xfId="0" applyNumberFormat="1" applyFont="1" applyBorder="1" applyAlignment="1">
      <alignment horizontal="right" wrapText="1" indent="1"/>
    </xf>
    <xf numFmtId="4" fontId="25" fillId="5" borderId="8" xfId="0" applyNumberFormat="1" applyFont="1" applyFill="1" applyBorder="1" applyAlignment="1">
      <alignment horizontal="right" wrapText="1" indent="1"/>
    </xf>
    <xf numFmtId="2" fontId="0" fillId="0" borderId="3" xfId="0" applyNumberFormat="1" applyBorder="1"/>
    <xf numFmtId="0" fontId="0" fillId="0" borderId="3" xfId="0" applyBorder="1"/>
    <xf numFmtId="0" fontId="27" fillId="4" borderId="3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left" wrapText="1" indent="3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23" fillId="0" borderId="6" xfId="0" applyNumberFormat="1" applyFont="1" applyBorder="1" applyAlignment="1">
      <alignment horizontal="right" wrapText="1" indent="1"/>
    </xf>
    <xf numFmtId="4" fontId="23" fillId="0" borderId="8" xfId="0" applyNumberFormat="1" applyFont="1" applyBorder="1" applyAlignment="1">
      <alignment horizontal="right" wrapText="1" indent="1"/>
    </xf>
    <xf numFmtId="0" fontId="1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4" fontId="24" fillId="0" borderId="6" xfId="0" applyNumberFormat="1" applyFont="1" applyBorder="1" applyAlignment="1">
      <alignment horizontal="right" wrapText="1"/>
    </xf>
    <xf numFmtId="4" fontId="25" fillId="5" borderId="6" xfId="0" applyNumberFormat="1" applyFont="1" applyFill="1" applyBorder="1" applyAlignment="1">
      <alignment horizontal="right" wrapText="1"/>
    </xf>
    <xf numFmtId="0" fontId="30" fillId="0" borderId="0" xfId="0" applyFont="1" applyAlignment="1">
      <alignment wrapText="1"/>
    </xf>
    <xf numFmtId="4" fontId="24" fillId="0" borderId="10" xfId="0" applyNumberFormat="1" applyFont="1" applyBorder="1" applyAlignment="1">
      <alignment horizontal="right" wrapText="1" indent="1"/>
    </xf>
    <xf numFmtId="4" fontId="25" fillId="5" borderId="10" xfId="0" applyNumberFormat="1" applyFont="1" applyFill="1" applyBorder="1" applyAlignment="1">
      <alignment horizontal="right" wrapText="1" indent="1"/>
    </xf>
    <xf numFmtId="4" fontId="26" fillId="2" borderId="3" xfId="0" applyNumberFormat="1" applyFont="1" applyFill="1" applyBorder="1" applyAlignment="1">
      <alignment horizontal="right" wrapText="1" indent="1"/>
    </xf>
    <xf numFmtId="4" fontId="26" fillId="5" borderId="3" xfId="0" applyNumberFormat="1" applyFont="1" applyFill="1" applyBorder="1" applyAlignment="1">
      <alignment horizontal="right" wrapText="1" indent="1"/>
    </xf>
    <xf numFmtId="4" fontId="23" fillId="5" borderId="3" xfId="0" applyNumberFormat="1" applyFont="1" applyFill="1" applyBorder="1" applyAlignment="1">
      <alignment horizontal="right" wrapText="1" indent="1"/>
    </xf>
    <xf numFmtId="4" fontId="23" fillId="2" borderId="4" xfId="0" applyNumberFormat="1" applyFont="1" applyFill="1" applyBorder="1" applyAlignment="1">
      <alignment horizontal="right" wrapText="1" indent="1"/>
    </xf>
    <xf numFmtId="4" fontId="26" fillId="5" borderId="10" xfId="0" applyNumberFormat="1" applyFont="1" applyFill="1" applyBorder="1" applyAlignment="1">
      <alignment horizontal="right" wrapText="1" indent="1"/>
    </xf>
    <xf numFmtId="4" fontId="23" fillId="5" borderId="4" xfId="0" applyNumberFormat="1" applyFont="1" applyFill="1" applyBorder="1" applyAlignment="1">
      <alignment horizontal="right" wrapText="1" indent="1"/>
    </xf>
    <xf numFmtId="4" fontId="26" fillId="2" borderId="9" xfId="0" applyNumberFormat="1" applyFont="1" applyFill="1" applyBorder="1" applyAlignment="1">
      <alignment horizontal="right" wrapText="1" indent="1"/>
    </xf>
    <xf numFmtId="4" fontId="23" fillId="2" borderId="10" xfId="0" applyNumberFormat="1" applyFont="1" applyFill="1" applyBorder="1" applyAlignment="1">
      <alignment horizontal="right" wrapText="1" indent="1"/>
    </xf>
    <xf numFmtId="4" fontId="23" fillId="5" borderId="10" xfId="0" applyNumberFormat="1" applyFont="1" applyFill="1" applyBorder="1" applyAlignment="1">
      <alignment horizontal="right" wrapText="1" indent="1"/>
    </xf>
    <xf numFmtId="4" fontId="26" fillId="2" borderId="10" xfId="0" applyNumberFormat="1" applyFont="1" applyFill="1" applyBorder="1" applyAlignment="1">
      <alignment horizontal="right" wrapText="1" indent="1"/>
    </xf>
    <xf numFmtId="4" fontId="23" fillId="2" borderId="11" xfId="0" applyNumberFormat="1" applyFont="1" applyFill="1" applyBorder="1" applyAlignment="1">
      <alignment horizontal="right" wrapText="1" indent="1"/>
    </xf>
    <xf numFmtId="4" fontId="23" fillId="2" borderId="12" xfId="0" applyNumberFormat="1" applyFont="1" applyFill="1" applyBorder="1" applyAlignment="1">
      <alignment horizontal="right" wrapText="1" indent="1"/>
    </xf>
    <xf numFmtId="4" fontId="26" fillId="2" borderId="12" xfId="0" applyNumberFormat="1" applyFont="1" applyFill="1" applyBorder="1" applyAlignment="1">
      <alignment horizontal="right" wrapText="1" indent="1"/>
    </xf>
    <xf numFmtId="4" fontId="23" fillId="5" borderId="12" xfId="0" applyNumberFormat="1" applyFont="1" applyFill="1" applyBorder="1" applyAlignment="1">
      <alignment horizontal="right" wrapText="1" indent="1"/>
    </xf>
    <xf numFmtId="4" fontId="26" fillId="5" borderId="12" xfId="0" applyNumberFormat="1" applyFont="1" applyFill="1" applyBorder="1" applyAlignment="1">
      <alignment horizontal="right" wrapText="1" indent="1"/>
    </xf>
    <xf numFmtId="0" fontId="23" fillId="5" borderId="12" xfId="0" applyFont="1" applyFill="1" applyBorder="1" applyAlignment="1">
      <alignment horizontal="left" wrapText="1" indent="1"/>
    </xf>
    <xf numFmtId="4" fontId="26" fillId="5" borderId="13" xfId="0" applyNumberFormat="1" applyFont="1" applyFill="1" applyBorder="1" applyAlignment="1">
      <alignment horizontal="right" wrapText="1" indent="1"/>
    </xf>
    <xf numFmtId="0" fontId="23" fillId="5" borderId="3" xfId="0" applyFont="1" applyFill="1" applyBorder="1" applyAlignment="1">
      <alignment horizontal="left" wrapText="1" indent="1"/>
    </xf>
    <xf numFmtId="4" fontId="23" fillId="2" borderId="3" xfId="0" applyNumberFormat="1" applyFont="1" applyFill="1" applyBorder="1" applyAlignment="1">
      <alignment horizontal="right" wrapText="1" indent="1"/>
    </xf>
    <xf numFmtId="4" fontId="11" fillId="0" borderId="3" xfId="0" applyNumberFormat="1" applyFont="1" applyBorder="1" applyAlignment="1">
      <alignment horizontal="right" wrapText="1" indent="1"/>
    </xf>
    <xf numFmtId="4" fontId="26" fillId="6" borderId="3" xfId="0" applyNumberFormat="1" applyFont="1" applyFill="1" applyBorder="1" applyAlignment="1">
      <alignment horizontal="right" wrapText="1" indent="1"/>
    </xf>
    <xf numFmtId="4" fontId="26" fillId="0" borderId="3" xfId="0" applyNumberFormat="1" applyFont="1" applyBorder="1" applyAlignment="1">
      <alignment horizontal="right" wrapText="1" indent="1"/>
    </xf>
    <xf numFmtId="4" fontId="23" fillId="0" borderId="3" xfId="0" applyNumberFormat="1" applyFont="1" applyBorder="1" applyAlignment="1">
      <alignment horizontal="right" wrapText="1" inden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23" fillId="5" borderId="16" xfId="0" applyFont="1" applyFill="1" applyBorder="1" applyAlignment="1">
      <alignment horizontal="left" wrapText="1" indent="5"/>
    </xf>
    <xf numFmtId="4" fontId="23" fillId="5" borderId="7" xfId="0" applyNumberFormat="1" applyFont="1" applyFill="1" applyBorder="1" applyAlignment="1">
      <alignment horizontal="right" wrapText="1" indent="1"/>
    </xf>
    <xf numFmtId="4" fontId="23" fillId="5" borderId="17" xfId="0" applyNumberFormat="1" applyFont="1" applyFill="1" applyBorder="1" applyAlignment="1">
      <alignment horizontal="right" wrapText="1" indent="1"/>
    </xf>
    <xf numFmtId="4" fontId="23" fillId="5" borderId="16" xfId="0" applyNumberFormat="1" applyFont="1" applyFill="1" applyBorder="1" applyAlignment="1">
      <alignment horizontal="right" wrapText="1" indent="1"/>
    </xf>
    <xf numFmtId="4" fontId="22" fillId="5" borderId="16" xfId="0" applyNumberFormat="1" applyFont="1" applyFill="1" applyBorder="1" applyAlignment="1">
      <alignment wrapText="1"/>
    </xf>
    <xf numFmtId="0" fontId="27" fillId="2" borderId="18" xfId="0" applyFont="1" applyFill="1" applyBorder="1" applyAlignment="1">
      <alignment horizontal="left" vertical="center" indent="1"/>
    </xf>
    <xf numFmtId="0" fontId="3" fillId="2" borderId="5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6" fillId="0" borderId="20" xfId="0" applyFont="1" applyBorder="1" applyAlignment="1">
      <alignment horizontal="left" wrapText="1" indent="2"/>
    </xf>
    <xf numFmtId="4" fontId="26" fillId="5" borderId="20" xfId="0" applyNumberFormat="1" applyFont="1" applyFill="1" applyBorder="1" applyAlignment="1">
      <alignment horizontal="right" wrapText="1" indent="1"/>
    </xf>
    <xf numFmtId="4" fontId="26" fillId="5" borderId="21" xfId="0" applyNumberFormat="1" applyFont="1" applyFill="1" applyBorder="1" applyAlignment="1">
      <alignment horizontal="right" wrapText="1" indent="1"/>
    </xf>
    <xf numFmtId="4" fontId="26" fillId="5" borderId="22" xfId="0" applyNumberFormat="1" applyFont="1" applyFill="1" applyBorder="1" applyAlignment="1">
      <alignment horizontal="right" wrapText="1" indent="1"/>
    </xf>
    <xf numFmtId="4" fontId="22" fillId="5" borderId="22" xfId="0" applyNumberFormat="1" applyFont="1" applyFill="1" applyBorder="1" applyAlignment="1">
      <alignment wrapText="1"/>
    </xf>
    <xf numFmtId="0" fontId="30" fillId="0" borderId="4" xfId="0" applyFont="1" applyBorder="1"/>
    <xf numFmtId="4" fontId="26" fillId="5" borderId="7" xfId="0" applyNumberFormat="1" applyFont="1" applyFill="1" applyBorder="1" applyAlignment="1">
      <alignment horizontal="right" wrapText="1" indent="1"/>
    </xf>
    <xf numFmtId="0" fontId="16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8" fillId="0" borderId="0" xfId="0" applyFont="1" applyAlignment="1">
      <alignment horizontal="right" vertical="center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18" fillId="0" borderId="1" xfId="0" quotePrefix="1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3" borderId="1" xfId="0" quotePrefix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vertical="center" wrapText="1"/>
    </xf>
    <xf numFmtId="0" fontId="18" fillId="0" borderId="1" xfId="0" quotePrefix="1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Normal="100" workbookViewId="0">
      <selection activeCell="L17" sqref="L17"/>
    </sheetView>
  </sheetViews>
  <sheetFormatPr defaultRowHeight="15" x14ac:dyDescent="0.25"/>
  <cols>
    <col min="5" max="5" width="5.7109375" customWidth="1"/>
    <col min="6" max="6" width="13.5703125" customWidth="1"/>
    <col min="7" max="7" width="11.7109375" customWidth="1"/>
    <col min="8" max="9" width="13.28515625" customWidth="1"/>
    <col min="10" max="10" width="12.5703125" bestFit="1" customWidth="1"/>
    <col min="11" max="12" width="13.42578125" bestFit="1" customWidth="1"/>
  </cols>
  <sheetData>
    <row r="1" spans="1:12" ht="51" customHeight="1" x14ac:dyDescent="0.25">
      <c r="A1" s="184" t="s">
        <v>119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2" ht="15.75" x14ac:dyDescent="0.25">
      <c r="A2" s="184" t="s">
        <v>25</v>
      </c>
      <c r="B2" s="184"/>
      <c r="C2" s="184"/>
      <c r="D2" s="184"/>
      <c r="E2" s="184"/>
      <c r="F2" s="184"/>
      <c r="G2" s="186"/>
      <c r="H2" s="186"/>
      <c r="I2" s="112"/>
    </row>
    <row r="3" spans="1:12" ht="12.4" customHeight="1" x14ac:dyDescent="0.25">
      <c r="A3" s="3"/>
      <c r="B3" s="3"/>
      <c r="C3" s="3"/>
      <c r="D3" s="3"/>
      <c r="E3" s="3"/>
      <c r="F3" s="3"/>
      <c r="G3" s="4"/>
      <c r="H3" s="4"/>
      <c r="I3" s="4"/>
    </row>
    <row r="4" spans="1:12" ht="18" customHeight="1" x14ac:dyDescent="0.25">
      <c r="A4" s="184" t="s">
        <v>28</v>
      </c>
      <c r="B4" s="185"/>
      <c r="C4" s="185"/>
      <c r="D4" s="185"/>
      <c r="E4" s="185"/>
      <c r="F4" s="185"/>
      <c r="G4" s="185"/>
      <c r="H4" s="185"/>
      <c r="I4" s="163"/>
    </row>
    <row r="5" spans="1:12" ht="18" x14ac:dyDescent="0.25">
      <c r="A5" s="1"/>
      <c r="B5" s="2"/>
      <c r="C5" s="2"/>
      <c r="D5" s="2"/>
      <c r="E5" s="5"/>
      <c r="F5" s="6"/>
      <c r="G5" s="6"/>
      <c r="H5" s="64" t="s">
        <v>62</v>
      </c>
      <c r="I5" s="164"/>
    </row>
    <row r="6" spans="1:12" ht="38.25" x14ac:dyDescent="0.25">
      <c r="A6" s="18"/>
      <c r="B6" s="19"/>
      <c r="C6" s="19"/>
      <c r="D6" s="20"/>
      <c r="E6" s="21"/>
      <c r="F6" s="16" t="s">
        <v>66</v>
      </c>
      <c r="G6" s="16" t="s">
        <v>94</v>
      </c>
      <c r="H6" s="87" t="s">
        <v>96</v>
      </c>
      <c r="I6" s="87" t="s">
        <v>118</v>
      </c>
      <c r="J6" s="106" t="s">
        <v>95</v>
      </c>
    </row>
    <row r="7" spans="1:12" x14ac:dyDescent="0.25">
      <c r="A7" s="187" t="s">
        <v>0</v>
      </c>
      <c r="B7" s="181"/>
      <c r="C7" s="181"/>
      <c r="D7" s="181"/>
      <c r="E7" s="188"/>
      <c r="F7" s="22">
        <f t="shared" ref="F7:G7" si="0">SUM(F8:F9)</f>
        <v>22177518</v>
      </c>
      <c r="G7" s="22">
        <f t="shared" si="0"/>
        <v>667776.73999999836</v>
      </c>
      <c r="H7" s="22">
        <f t="shared" ref="H7" si="1">SUM(H8:H9)</f>
        <v>22845294.739999998</v>
      </c>
      <c r="I7" s="22">
        <f>I8+I9</f>
        <v>22658854.739999998</v>
      </c>
      <c r="J7" s="104">
        <f t="shared" ref="J7:J13" si="2">+I7/H7*100</f>
        <v>99.183901971404381</v>
      </c>
    </row>
    <row r="8" spans="1:12" x14ac:dyDescent="0.25">
      <c r="A8" s="177" t="s">
        <v>1</v>
      </c>
      <c r="B8" s="170"/>
      <c r="C8" s="170"/>
      <c r="D8" s="170"/>
      <c r="E8" s="183"/>
      <c r="F8" s="23">
        <v>22177518</v>
      </c>
      <c r="G8" s="23">
        <f>+H8-F8</f>
        <v>667776.73999999836</v>
      </c>
      <c r="H8" s="23">
        <v>22845294.739999998</v>
      </c>
      <c r="I8" s="23">
        <v>22658854.739999998</v>
      </c>
      <c r="J8" s="104">
        <f t="shared" si="2"/>
        <v>99.183901971404381</v>
      </c>
    </row>
    <row r="9" spans="1:12" x14ac:dyDescent="0.25">
      <c r="A9" s="182" t="s">
        <v>2</v>
      </c>
      <c r="B9" s="183"/>
      <c r="C9" s="183"/>
      <c r="D9" s="183"/>
      <c r="E9" s="183"/>
      <c r="F9" s="23">
        <v>0</v>
      </c>
      <c r="G9" s="23">
        <f>+H9-F9</f>
        <v>0</v>
      </c>
      <c r="H9" s="23">
        <v>0</v>
      </c>
      <c r="I9" s="23">
        <v>0</v>
      </c>
      <c r="J9" s="104" t="e">
        <f t="shared" si="2"/>
        <v>#DIV/0!</v>
      </c>
    </row>
    <row r="10" spans="1:12" x14ac:dyDescent="0.25">
      <c r="A10" s="24" t="s">
        <v>3</v>
      </c>
      <c r="B10" s="25"/>
      <c r="C10" s="25"/>
      <c r="D10" s="25"/>
      <c r="E10" s="25"/>
      <c r="F10" s="22">
        <f t="shared" ref="F10:G10" si="3">SUM(F11:F12)</f>
        <v>21975018</v>
      </c>
      <c r="G10" s="22">
        <f t="shared" si="3"/>
        <v>1783845.5199999996</v>
      </c>
      <c r="H10" s="22">
        <f t="shared" ref="H10" si="4">SUM(H11:H12)</f>
        <v>23758863.52</v>
      </c>
      <c r="I10" s="22">
        <f>I11+I12</f>
        <v>23572423.52</v>
      </c>
      <c r="J10" s="104">
        <f t="shared" si="2"/>
        <v>99.215282330979107</v>
      </c>
      <c r="K10" s="78"/>
      <c r="L10" s="78"/>
    </row>
    <row r="11" spans="1:12" x14ac:dyDescent="0.25">
      <c r="A11" s="169" t="s">
        <v>4</v>
      </c>
      <c r="B11" s="170"/>
      <c r="C11" s="170"/>
      <c r="D11" s="170"/>
      <c r="E11" s="170"/>
      <c r="F11" s="23">
        <v>20709518</v>
      </c>
      <c r="G11" s="23">
        <f>+H11-F11</f>
        <v>1006545.5199999996</v>
      </c>
      <c r="H11" s="26">
        <v>21716063.52</v>
      </c>
      <c r="I11" s="26">
        <v>21338529.739999998</v>
      </c>
      <c r="J11" s="104">
        <f t="shared" si="2"/>
        <v>98.261499927681186</v>
      </c>
      <c r="K11" s="78"/>
      <c r="L11" s="78"/>
    </row>
    <row r="12" spans="1:12" x14ac:dyDescent="0.25">
      <c r="A12" s="182" t="s">
        <v>5</v>
      </c>
      <c r="B12" s="183"/>
      <c r="C12" s="183"/>
      <c r="D12" s="183"/>
      <c r="E12" s="183"/>
      <c r="F12" s="23">
        <v>1265500</v>
      </c>
      <c r="G12" s="23">
        <f>+H12-F12</f>
        <v>777300</v>
      </c>
      <c r="H12" s="26">
        <v>2042800</v>
      </c>
      <c r="I12" s="26">
        <v>2233893.7799999998</v>
      </c>
      <c r="J12" s="104">
        <f t="shared" si="2"/>
        <v>109.35450264343058</v>
      </c>
    </row>
    <row r="13" spans="1:12" x14ac:dyDescent="0.25">
      <c r="A13" s="180" t="s">
        <v>6</v>
      </c>
      <c r="B13" s="181"/>
      <c r="C13" s="181"/>
      <c r="D13" s="181"/>
      <c r="E13" s="181"/>
      <c r="F13" s="22">
        <f t="shared" ref="F13:G13" si="5">F7-F10</f>
        <v>202500</v>
      </c>
      <c r="G13" s="22">
        <f t="shared" si="5"/>
        <v>-1116068.7800000012</v>
      </c>
      <c r="H13" s="22">
        <f t="shared" ref="H13" si="6">H7-H10</f>
        <v>-913568.78000000119</v>
      </c>
      <c r="I13" s="22">
        <f>I7-I10</f>
        <v>-913568.78000000119</v>
      </c>
      <c r="J13" s="104">
        <f t="shared" si="2"/>
        <v>100</v>
      </c>
    </row>
    <row r="14" spans="1:12" x14ac:dyDescent="0.25">
      <c r="A14" s="27"/>
      <c r="B14" s="28"/>
      <c r="C14" s="28"/>
      <c r="D14" s="28"/>
      <c r="E14" s="28"/>
      <c r="F14" s="29"/>
      <c r="G14" s="29"/>
      <c r="H14" s="29"/>
      <c r="I14" s="29"/>
    </row>
    <row r="15" spans="1:12" ht="18" customHeight="1" x14ac:dyDescent="0.25">
      <c r="A15" s="167" t="s">
        <v>29</v>
      </c>
      <c r="B15" s="168"/>
      <c r="C15" s="168"/>
      <c r="D15" s="168"/>
      <c r="E15" s="168"/>
      <c r="F15" s="168"/>
      <c r="G15" s="168"/>
      <c r="H15" s="168"/>
      <c r="I15" s="162"/>
    </row>
    <row r="16" spans="1:12" x14ac:dyDescent="0.25">
      <c r="A16" s="27"/>
      <c r="B16" s="28"/>
      <c r="C16" s="28"/>
      <c r="D16" s="28"/>
      <c r="E16" s="28"/>
      <c r="F16" s="29"/>
      <c r="G16" s="29"/>
      <c r="H16" s="29"/>
      <c r="I16" s="29"/>
    </row>
    <row r="17" spans="1:10" ht="38.25" x14ac:dyDescent="0.25">
      <c r="A17" s="18"/>
      <c r="B17" s="19"/>
      <c r="C17" s="19"/>
      <c r="D17" s="20"/>
      <c r="E17" s="21"/>
      <c r="F17" s="16" t="s">
        <v>66</v>
      </c>
      <c r="G17" s="16" t="s">
        <v>94</v>
      </c>
      <c r="H17" s="87" t="s">
        <v>96</v>
      </c>
      <c r="I17" s="87" t="s">
        <v>118</v>
      </c>
      <c r="J17" s="106" t="s">
        <v>95</v>
      </c>
    </row>
    <row r="18" spans="1:10" ht="15.75" customHeight="1" x14ac:dyDescent="0.25">
      <c r="A18" s="177" t="s">
        <v>7</v>
      </c>
      <c r="B18" s="178"/>
      <c r="C18" s="178"/>
      <c r="D18" s="178"/>
      <c r="E18" s="179"/>
      <c r="F18" s="23">
        <v>0</v>
      </c>
      <c r="G18" s="23">
        <v>0</v>
      </c>
      <c r="H18" s="23">
        <v>0</v>
      </c>
      <c r="I18" s="23">
        <v>0</v>
      </c>
      <c r="J18" s="105">
        <v>0</v>
      </c>
    </row>
    <row r="19" spans="1:10" ht="21" customHeight="1" x14ac:dyDescent="0.25">
      <c r="A19" s="177" t="s">
        <v>8</v>
      </c>
      <c r="B19" s="170"/>
      <c r="C19" s="170"/>
      <c r="D19" s="170"/>
      <c r="E19" s="170"/>
      <c r="F19" s="23">
        <v>262500</v>
      </c>
      <c r="G19" s="23">
        <f>+H19-F19</f>
        <v>0</v>
      </c>
      <c r="H19" s="23">
        <v>262500</v>
      </c>
      <c r="I19" s="23">
        <v>262500</v>
      </c>
      <c r="J19" s="104">
        <f>+I19/H19*100</f>
        <v>100</v>
      </c>
    </row>
    <row r="20" spans="1:10" x14ac:dyDescent="0.25">
      <c r="A20" s="180" t="s">
        <v>9</v>
      </c>
      <c r="B20" s="181"/>
      <c r="C20" s="181"/>
      <c r="D20" s="181"/>
      <c r="E20" s="181"/>
      <c r="F20" s="22">
        <f>SUM(F19)</f>
        <v>262500</v>
      </c>
      <c r="G20" s="22">
        <f>SUM(G19)</f>
        <v>0</v>
      </c>
      <c r="H20" s="22">
        <f>SUM(H19)</f>
        <v>262500</v>
      </c>
      <c r="I20" s="22">
        <f>I19</f>
        <v>262500</v>
      </c>
      <c r="J20" s="104">
        <f>+I20/H20*100</f>
        <v>100</v>
      </c>
    </row>
    <row r="21" spans="1:10" x14ac:dyDescent="0.25">
      <c r="A21" s="31"/>
      <c r="B21" s="28"/>
      <c r="C21" s="28"/>
      <c r="D21" s="28"/>
      <c r="E21" s="28"/>
      <c r="F21" s="29"/>
      <c r="G21" s="29"/>
      <c r="H21" s="29"/>
      <c r="I21" s="29"/>
    </row>
    <row r="22" spans="1:10" ht="18" customHeight="1" x14ac:dyDescent="0.25">
      <c r="A22" s="167" t="s">
        <v>32</v>
      </c>
      <c r="B22" s="168"/>
      <c r="C22" s="168"/>
      <c r="D22" s="168"/>
      <c r="E22" s="168"/>
      <c r="F22" s="168"/>
      <c r="G22" s="168"/>
      <c r="H22" s="168"/>
      <c r="I22" s="162"/>
    </row>
    <row r="23" spans="1:10" x14ac:dyDescent="0.25">
      <c r="A23" s="31"/>
      <c r="B23" s="28"/>
      <c r="C23" s="28"/>
      <c r="D23" s="28"/>
      <c r="E23" s="28"/>
      <c r="F23" s="29"/>
      <c r="G23" s="29"/>
      <c r="H23" s="29"/>
      <c r="I23" s="29"/>
    </row>
    <row r="24" spans="1:10" ht="38.25" x14ac:dyDescent="0.25">
      <c r="A24" s="18"/>
      <c r="B24" s="19"/>
      <c r="C24" s="19"/>
      <c r="D24" s="20"/>
      <c r="E24" s="21"/>
      <c r="F24" s="16" t="s">
        <v>66</v>
      </c>
      <c r="G24" s="16" t="s">
        <v>94</v>
      </c>
      <c r="H24" s="87" t="s">
        <v>96</v>
      </c>
      <c r="I24" s="87" t="s">
        <v>118</v>
      </c>
      <c r="J24" s="106" t="s">
        <v>95</v>
      </c>
    </row>
    <row r="25" spans="1:10" ht="21" customHeight="1" x14ac:dyDescent="0.25">
      <c r="A25" s="171" t="s">
        <v>30</v>
      </c>
      <c r="B25" s="172"/>
      <c r="C25" s="172"/>
      <c r="D25" s="172"/>
      <c r="E25" s="173"/>
      <c r="F25" s="75">
        <f>F26-F30</f>
        <v>60000</v>
      </c>
      <c r="G25" s="75">
        <f>G26-G30</f>
        <v>1116068.78</v>
      </c>
      <c r="H25" s="75">
        <f>H26-H30</f>
        <v>1176068.78</v>
      </c>
      <c r="I25" s="75">
        <f>I26-I30</f>
        <v>1176068.78</v>
      </c>
      <c r="J25" s="104">
        <f t="shared" ref="J25:J32" si="7">+I25/H25*100</f>
        <v>100</v>
      </c>
    </row>
    <row r="26" spans="1:10" ht="21.6" customHeight="1" x14ac:dyDescent="0.25">
      <c r="A26" s="174" t="s">
        <v>35</v>
      </c>
      <c r="B26" s="175"/>
      <c r="C26" s="175"/>
      <c r="D26" s="175"/>
      <c r="E26" s="176"/>
      <c r="F26" s="72">
        <f>SUM(F27:F29)</f>
        <v>60000</v>
      </c>
      <c r="G26" s="23">
        <f>+H26-F26</f>
        <v>1116068.78</v>
      </c>
      <c r="H26" s="72">
        <f>SUM(H27:H29)</f>
        <v>1176068.78</v>
      </c>
      <c r="I26" s="72">
        <f>SUM(I27:I29)</f>
        <v>1176068.78</v>
      </c>
      <c r="J26" s="104">
        <f t="shared" si="7"/>
        <v>100</v>
      </c>
    </row>
    <row r="27" spans="1:10" ht="21.6" customHeight="1" x14ac:dyDescent="0.25">
      <c r="A27" s="69" t="s">
        <v>64</v>
      </c>
      <c r="B27" s="70"/>
      <c r="C27" s="70"/>
      <c r="D27" s="70"/>
      <c r="E27" s="71"/>
      <c r="F27" s="72">
        <v>60000</v>
      </c>
      <c r="G27" s="23">
        <f>+H27-F27</f>
        <v>159540.59</v>
      </c>
      <c r="H27" s="72">
        <v>219540.59</v>
      </c>
      <c r="I27" s="72">
        <v>219540.59</v>
      </c>
      <c r="J27" s="104">
        <f t="shared" si="7"/>
        <v>100</v>
      </c>
    </row>
    <row r="28" spans="1:10" ht="21.6" customHeight="1" x14ac:dyDescent="0.25">
      <c r="A28" s="69" t="s">
        <v>107</v>
      </c>
      <c r="B28" s="70"/>
      <c r="C28" s="70"/>
      <c r="D28" s="70"/>
      <c r="E28" s="71"/>
      <c r="F28" s="72"/>
      <c r="G28" s="23">
        <f>+H28-F28</f>
        <v>953528.19</v>
      </c>
      <c r="H28" s="72">
        <v>953528.19</v>
      </c>
      <c r="I28" s="72">
        <v>953528.19</v>
      </c>
      <c r="J28" s="104">
        <f t="shared" si="7"/>
        <v>100</v>
      </c>
    </row>
    <row r="29" spans="1:10" ht="21.6" customHeight="1" x14ac:dyDescent="0.25">
      <c r="A29" s="69" t="s">
        <v>108</v>
      </c>
      <c r="B29" s="70"/>
      <c r="C29" s="70"/>
      <c r="D29" s="70"/>
      <c r="E29" s="71"/>
      <c r="F29" s="72"/>
      <c r="G29" s="23">
        <f>+H29-F29</f>
        <v>3000</v>
      </c>
      <c r="H29" s="72">
        <v>3000</v>
      </c>
      <c r="I29" s="72">
        <v>3000</v>
      </c>
      <c r="J29" s="104">
        <f t="shared" si="7"/>
        <v>100</v>
      </c>
    </row>
    <row r="30" spans="1:10" ht="19.149999999999999" customHeight="1" x14ac:dyDescent="0.25">
      <c r="A30" s="174" t="s">
        <v>36</v>
      </c>
      <c r="B30" s="175"/>
      <c r="C30" s="175"/>
      <c r="D30" s="175"/>
      <c r="E30" s="176"/>
      <c r="F30" s="23">
        <f>SUM(F31:F31)</f>
        <v>0</v>
      </c>
      <c r="G30" s="72"/>
      <c r="H30" s="72">
        <v>0</v>
      </c>
      <c r="I30" s="72">
        <v>0</v>
      </c>
      <c r="J30" s="104" t="e">
        <f t="shared" si="7"/>
        <v>#DIV/0!</v>
      </c>
    </row>
    <row r="31" spans="1:10" ht="11.45" customHeight="1" x14ac:dyDescent="0.25">
      <c r="A31" s="32"/>
      <c r="B31" s="32"/>
      <c r="C31" s="32"/>
      <c r="D31" s="32"/>
      <c r="E31" s="32"/>
      <c r="F31" s="68"/>
      <c r="G31" s="68"/>
      <c r="H31" s="68"/>
      <c r="I31" s="68"/>
      <c r="J31" s="104" t="e">
        <f t="shared" si="7"/>
        <v>#DIV/0!</v>
      </c>
    </row>
    <row r="32" spans="1:10" x14ac:dyDescent="0.25">
      <c r="A32" s="169" t="s">
        <v>10</v>
      </c>
      <c r="B32" s="170"/>
      <c r="C32" s="170"/>
      <c r="D32" s="170"/>
      <c r="E32" s="170"/>
      <c r="F32" s="23">
        <f>F13-F20+F25</f>
        <v>0</v>
      </c>
      <c r="G32" s="30">
        <v>0</v>
      </c>
      <c r="H32" s="23">
        <f>H13-H20+H25</f>
        <v>0</v>
      </c>
      <c r="I32" s="23">
        <f>I13-I20+I25</f>
        <v>0</v>
      </c>
      <c r="J32" s="104" t="e">
        <f t="shared" si="7"/>
        <v>#DIV/0!</v>
      </c>
    </row>
    <row r="33" spans="1:9" ht="11.25" customHeight="1" x14ac:dyDescent="0.25">
      <c r="A33" s="12"/>
      <c r="B33" s="13"/>
      <c r="C33" s="13"/>
      <c r="D33" s="13"/>
      <c r="E33" s="13"/>
      <c r="F33" s="14"/>
      <c r="G33" s="14"/>
      <c r="H33" s="14"/>
      <c r="I33" s="14"/>
    </row>
    <row r="34" spans="1:9" ht="39.75" customHeight="1" x14ac:dyDescent="0.25">
      <c r="A34" s="165" t="s">
        <v>33</v>
      </c>
      <c r="B34" s="166"/>
      <c r="C34" s="166"/>
      <c r="D34" s="166"/>
      <c r="E34" s="166"/>
      <c r="F34" s="166"/>
      <c r="G34" s="166"/>
      <c r="H34" s="166"/>
      <c r="I34" s="161"/>
    </row>
    <row r="35" spans="1:9" ht="8.25" customHeight="1" x14ac:dyDescent="0.25"/>
    <row r="36" spans="1:9" ht="26.25" customHeight="1" x14ac:dyDescent="0.25">
      <c r="A36" s="165" t="s">
        <v>63</v>
      </c>
      <c r="B36" s="166"/>
      <c r="C36" s="166"/>
      <c r="D36" s="166"/>
      <c r="E36" s="166"/>
      <c r="F36" s="166"/>
      <c r="G36" s="166"/>
      <c r="H36" s="166"/>
      <c r="I36" s="161"/>
    </row>
    <row r="37" spans="1:9" ht="8.25" customHeight="1" x14ac:dyDescent="0.25"/>
    <row r="38" spans="1:9" ht="38.25" customHeight="1" x14ac:dyDescent="0.25">
      <c r="A38" s="165" t="s">
        <v>31</v>
      </c>
      <c r="B38" s="166"/>
      <c r="C38" s="166"/>
      <c r="D38" s="166"/>
      <c r="E38" s="166"/>
      <c r="F38" s="166"/>
      <c r="G38" s="166"/>
      <c r="H38" s="166"/>
      <c r="I38" s="161"/>
    </row>
  </sheetData>
  <mergeCells count="21">
    <mergeCell ref="A1:J1"/>
    <mergeCell ref="A11:E11"/>
    <mergeCell ref="A4:H4"/>
    <mergeCell ref="A15:H15"/>
    <mergeCell ref="A2:H2"/>
    <mergeCell ref="A7:E7"/>
    <mergeCell ref="A8:E8"/>
    <mergeCell ref="A9:E9"/>
    <mergeCell ref="A18:E18"/>
    <mergeCell ref="A19:E19"/>
    <mergeCell ref="A20:E20"/>
    <mergeCell ref="A12:E12"/>
    <mergeCell ref="A13:E13"/>
    <mergeCell ref="A38:H38"/>
    <mergeCell ref="A22:H22"/>
    <mergeCell ref="A34:H34"/>
    <mergeCell ref="A32:E32"/>
    <mergeCell ref="A36:H36"/>
    <mergeCell ref="A25:E25"/>
    <mergeCell ref="A30:E30"/>
    <mergeCell ref="A26:E26"/>
  </mergeCells>
  <pageMargins left="0.70866141732283472" right="0.31496062992125984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1"/>
  <sheetViews>
    <sheetView zoomScaleNormal="100" workbookViewId="0">
      <selection sqref="A1:I1"/>
    </sheetView>
  </sheetViews>
  <sheetFormatPr defaultColWidth="9.140625" defaultRowHeight="14.25" x14ac:dyDescent="0.2"/>
  <cols>
    <col min="1" max="1" width="7.85546875" style="66" customWidth="1"/>
    <col min="2" max="2" width="8.140625" style="66" customWidth="1"/>
    <col min="3" max="3" width="5.42578125" style="66" bestFit="1" customWidth="1"/>
    <col min="4" max="4" width="54" style="66" customWidth="1"/>
    <col min="5" max="6" width="14.7109375" style="66" bestFit="1" customWidth="1"/>
    <col min="7" max="8" width="15.28515625" style="66" customWidth="1"/>
    <col min="9" max="9" width="10" style="66" bestFit="1" customWidth="1"/>
    <col min="10" max="16384" width="9.140625" style="66"/>
  </cols>
  <sheetData>
    <row r="1" spans="1:9" ht="15.75" x14ac:dyDescent="0.2">
      <c r="A1" s="184" t="s">
        <v>120</v>
      </c>
      <c r="B1" s="184"/>
      <c r="C1" s="184"/>
      <c r="D1" s="184"/>
      <c r="E1" s="184"/>
      <c r="F1" s="184"/>
      <c r="G1" s="184"/>
      <c r="H1" s="184"/>
      <c r="I1" s="184"/>
    </row>
    <row r="2" spans="1:9" ht="6.75" customHeight="1" x14ac:dyDescent="0.2">
      <c r="A2" s="3"/>
      <c r="B2" s="3"/>
      <c r="C2" s="3"/>
      <c r="D2" s="3"/>
      <c r="E2" s="3"/>
      <c r="F2" s="3"/>
      <c r="G2" s="3"/>
      <c r="H2" s="3"/>
    </row>
    <row r="3" spans="1:9" ht="15.75" x14ac:dyDescent="0.2">
      <c r="A3" s="184" t="s">
        <v>25</v>
      </c>
      <c r="B3" s="184"/>
      <c r="C3" s="184"/>
      <c r="D3" s="184"/>
      <c r="E3" s="184"/>
      <c r="F3" s="186"/>
      <c r="G3" s="186"/>
      <c r="H3" s="112"/>
    </row>
    <row r="4" spans="1:9" ht="9.75" customHeight="1" x14ac:dyDescent="0.2">
      <c r="A4" s="3"/>
      <c r="B4" s="3"/>
      <c r="C4" s="3"/>
      <c r="D4" s="3"/>
      <c r="E4" s="3"/>
      <c r="F4" s="4"/>
      <c r="G4" s="4"/>
      <c r="H4" s="4"/>
    </row>
    <row r="5" spans="1:9" ht="18" customHeight="1" x14ac:dyDescent="0.2">
      <c r="A5" s="184" t="s">
        <v>12</v>
      </c>
      <c r="B5" s="190"/>
      <c r="C5" s="190"/>
      <c r="D5" s="190"/>
      <c r="E5" s="190"/>
      <c r="F5" s="190"/>
      <c r="G5" s="190"/>
      <c r="H5" s="114"/>
    </row>
    <row r="6" spans="1:9" ht="15" x14ac:dyDescent="0.2">
      <c r="A6" s="184" t="s">
        <v>1</v>
      </c>
      <c r="B6" s="189"/>
      <c r="C6" s="189"/>
      <c r="D6" s="189"/>
      <c r="E6" s="189"/>
      <c r="F6" s="189"/>
      <c r="G6" s="189"/>
      <c r="H6" s="113"/>
    </row>
    <row r="7" spans="1:9" ht="8.25" customHeight="1" x14ac:dyDescent="0.2">
      <c r="A7" s="3"/>
      <c r="B7" s="3"/>
      <c r="C7" s="3"/>
      <c r="D7" s="3"/>
      <c r="E7" s="3"/>
      <c r="F7" s="4"/>
      <c r="G7" s="4"/>
      <c r="H7" s="4"/>
    </row>
    <row r="8" spans="1:9" ht="27.75" customHeight="1" x14ac:dyDescent="0.2">
      <c r="A8" s="16" t="s">
        <v>13</v>
      </c>
      <c r="B8" s="15" t="s">
        <v>14</v>
      </c>
      <c r="C8" s="15" t="s">
        <v>15</v>
      </c>
      <c r="D8" s="15" t="s">
        <v>11</v>
      </c>
      <c r="E8" s="16" t="s">
        <v>66</v>
      </c>
      <c r="F8" s="16" t="s">
        <v>94</v>
      </c>
      <c r="G8" s="87" t="s">
        <v>96</v>
      </c>
      <c r="H8" s="87" t="s">
        <v>118</v>
      </c>
      <c r="I8" s="96" t="s">
        <v>95</v>
      </c>
    </row>
    <row r="9" spans="1:9" ht="15.75" customHeight="1" x14ac:dyDescent="0.2">
      <c r="A9" s="8">
        <v>6</v>
      </c>
      <c r="B9" s="8"/>
      <c r="C9" s="8"/>
      <c r="D9" s="8" t="s">
        <v>16</v>
      </c>
      <c r="E9" s="7"/>
      <c r="F9" s="7"/>
      <c r="G9" s="97"/>
      <c r="H9" s="7"/>
      <c r="I9" s="98"/>
    </row>
    <row r="10" spans="1:9" ht="15.75" customHeight="1" x14ac:dyDescent="0.2">
      <c r="A10" s="8"/>
      <c r="B10" s="8"/>
      <c r="C10" s="8"/>
      <c r="D10" s="43" t="s">
        <v>37</v>
      </c>
      <c r="E10" s="93">
        <f>E11+E13+E15+E17+E20+E26</f>
        <v>22177518</v>
      </c>
      <c r="F10" s="131">
        <f>F11+F13+F15+F17+F20+F26+F28</f>
        <v>-186440</v>
      </c>
      <c r="G10" s="127">
        <f>G11+G13+G15+G17+G20+G26</f>
        <v>22845294.739999998</v>
      </c>
      <c r="H10" s="93">
        <f>H11+H13+H15+H17+H20+H26</f>
        <v>22658854.739999998</v>
      </c>
      <c r="I10" s="99">
        <f t="shared" ref="I10:I25" si="0">+H10/G10*100</f>
        <v>99.183901971404381</v>
      </c>
    </row>
    <row r="11" spans="1:9" ht="25.5" x14ac:dyDescent="0.2">
      <c r="A11" s="8"/>
      <c r="B11" s="8">
        <v>63</v>
      </c>
      <c r="C11" s="8"/>
      <c r="D11" s="45" t="s">
        <v>38</v>
      </c>
      <c r="E11" s="91">
        <f>SUM(E12:E12)</f>
        <v>654460</v>
      </c>
      <c r="F11" s="132">
        <f>F12</f>
        <v>0</v>
      </c>
      <c r="G11" s="125">
        <f>SUM(G12:G12)</f>
        <v>803460</v>
      </c>
      <c r="H11" s="91">
        <f>SUM(H12:H12)</f>
        <v>803460</v>
      </c>
      <c r="I11" s="99">
        <f t="shared" si="0"/>
        <v>100</v>
      </c>
    </row>
    <row r="12" spans="1:9" x14ac:dyDescent="0.2">
      <c r="A12" s="8"/>
      <c r="B12" s="8"/>
      <c r="C12" s="10">
        <v>52</v>
      </c>
      <c r="D12" s="47" t="s">
        <v>40</v>
      </c>
      <c r="E12" s="92">
        <v>654460</v>
      </c>
      <c r="F12" s="132">
        <f>+H12-G12</f>
        <v>0</v>
      </c>
      <c r="G12" s="128">
        <v>803460</v>
      </c>
      <c r="H12" s="124">
        <v>803460</v>
      </c>
      <c r="I12" s="99">
        <f t="shared" si="0"/>
        <v>100</v>
      </c>
    </row>
    <row r="13" spans="1:9" x14ac:dyDescent="0.2">
      <c r="A13" s="8"/>
      <c r="B13" s="8">
        <v>64</v>
      </c>
      <c r="C13" s="10"/>
      <c r="D13" s="45" t="s">
        <v>41</v>
      </c>
      <c r="E13" s="91">
        <f t="shared" ref="E13:H13" si="1">SUM(E14)</f>
        <v>1400</v>
      </c>
      <c r="F13" s="132">
        <f>F14</f>
        <v>0</v>
      </c>
      <c r="G13" s="125">
        <f t="shared" si="1"/>
        <v>1400</v>
      </c>
      <c r="H13" s="125">
        <f t="shared" si="1"/>
        <v>1400</v>
      </c>
      <c r="I13" s="99">
        <f t="shared" si="0"/>
        <v>100</v>
      </c>
    </row>
    <row r="14" spans="1:9" x14ac:dyDescent="0.2">
      <c r="A14" s="8"/>
      <c r="B14" s="8"/>
      <c r="C14" s="10">
        <v>32</v>
      </c>
      <c r="D14" s="47" t="s">
        <v>42</v>
      </c>
      <c r="E14" s="92">
        <v>1400</v>
      </c>
      <c r="F14" s="132">
        <f>+H14-G14</f>
        <v>0</v>
      </c>
      <c r="G14" s="128">
        <v>1400</v>
      </c>
      <c r="H14" s="124">
        <v>1400</v>
      </c>
      <c r="I14" s="99">
        <f t="shared" si="0"/>
        <v>100</v>
      </c>
    </row>
    <row r="15" spans="1:9" ht="25.5" x14ac:dyDescent="0.2">
      <c r="A15" s="8"/>
      <c r="B15" s="8">
        <v>65</v>
      </c>
      <c r="C15" s="8"/>
      <c r="D15" s="45" t="s">
        <v>43</v>
      </c>
      <c r="E15" s="91">
        <f t="shared" ref="E15:H15" si="2">SUM(E16)</f>
        <v>10000</v>
      </c>
      <c r="F15" s="132">
        <f>F16</f>
        <v>0</v>
      </c>
      <c r="G15" s="125">
        <f t="shared" si="2"/>
        <v>20000</v>
      </c>
      <c r="H15" s="91">
        <f t="shared" si="2"/>
        <v>20000</v>
      </c>
      <c r="I15" s="99">
        <f t="shared" si="0"/>
        <v>100</v>
      </c>
    </row>
    <row r="16" spans="1:9" ht="25.5" x14ac:dyDescent="0.2">
      <c r="A16" s="8"/>
      <c r="B16" s="8"/>
      <c r="C16" s="10">
        <v>73</v>
      </c>
      <c r="D16" s="47" t="s">
        <v>44</v>
      </c>
      <c r="E16" s="92">
        <v>10000</v>
      </c>
      <c r="F16" s="132">
        <f>+H16-G16</f>
        <v>0</v>
      </c>
      <c r="G16" s="128">
        <v>20000</v>
      </c>
      <c r="H16" s="124">
        <v>20000</v>
      </c>
      <c r="I16" s="99">
        <f t="shared" si="0"/>
        <v>100</v>
      </c>
    </row>
    <row r="17" spans="1:9" ht="38.25" x14ac:dyDescent="0.2">
      <c r="A17" s="8"/>
      <c r="B17" s="8">
        <v>66</v>
      </c>
      <c r="C17" s="8"/>
      <c r="D17" s="45" t="s">
        <v>45</v>
      </c>
      <c r="E17" s="91">
        <f t="shared" ref="E17:H17" si="3">SUM(E18:E19)</f>
        <v>452540</v>
      </c>
      <c r="F17" s="132">
        <f>SUM(F18:F19)</f>
        <v>-186440</v>
      </c>
      <c r="G17" s="125">
        <f t="shared" si="3"/>
        <v>536040</v>
      </c>
      <c r="H17" s="91">
        <f t="shared" si="3"/>
        <v>349600</v>
      </c>
      <c r="I17" s="99">
        <f t="shared" si="0"/>
        <v>65.219013506454743</v>
      </c>
    </row>
    <row r="18" spans="1:9" x14ac:dyDescent="0.2">
      <c r="A18" s="8"/>
      <c r="B18" s="8"/>
      <c r="C18" s="10">
        <v>32</v>
      </c>
      <c r="D18" s="47" t="s">
        <v>42</v>
      </c>
      <c r="E18" s="92">
        <v>440540</v>
      </c>
      <c r="F18" s="132">
        <f>+H18-G18</f>
        <v>-186440</v>
      </c>
      <c r="G18" s="128">
        <v>524040</v>
      </c>
      <c r="H18" s="124">
        <v>337600</v>
      </c>
      <c r="I18" s="99">
        <f t="shared" si="0"/>
        <v>64.422563163117317</v>
      </c>
    </row>
    <row r="19" spans="1:9" ht="15.75" customHeight="1" x14ac:dyDescent="0.2">
      <c r="A19" s="8"/>
      <c r="B19" s="8"/>
      <c r="C19" s="10">
        <v>62</v>
      </c>
      <c r="D19" s="47" t="s">
        <v>46</v>
      </c>
      <c r="E19" s="92">
        <v>12000</v>
      </c>
      <c r="F19" s="132">
        <f>+H19-G19</f>
        <v>0</v>
      </c>
      <c r="G19" s="128">
        <v>12000</v>
      </c>
      <c r="H19" s="124">
        <v>12000</v>
      </c>
      <c r="I19" s="99">
        <f t="shared" si="0"/>
        <v>100</v>
      </c>
    </row>
    <row r="20" spans="1:9" ht="25.5" x14ac:dyDescent="0.2">
      <c r="A20" s="8"/>
      <c r="B20" s="8">
        <v>67</v>
      </c>
      <c r="C20" s="8"/>
      <c r="D20" s="45" t="s">
        <v>47</v>
      </c>
      <c r="E20" s="91">
        <f>SUM(E21:E24)</f>
        <v>21058118</v>
      </c>
      <c r="F20" s="132">
        <f>SUM(F21:F25)</f>
        <v>0</v>
      </c>
      <c r="G20" s="125">
        <f>SUM(G21:G25)</f>
        <v>21483394.739999998</v>
      </c>
      <c r="H20" s="91">
        <f>SUM(H21:H25)</f>
        <v>21483394.739999998</v>
      </c>
      <c r="I20" s="99">
        <f t="shared" si="0"/>
        <v>100</v>
      </c>
    </row>
    <row r="21" spans="1:9" x14ac:dyDescent="0.2">
      <c r="A21" s="8"/>
      <c r="B21" s="8"/>
      <c r="C21" s="10">
        <v>11</v>
      </c>
      <c r="D21" s="49" t="s">
        <v>48</v>
      </c>
      <c r="E21" s="92">
        <v>1531000</v>
      </c>
      <c r="F21" s="132">
        <f t="shared" ref="F21:F27" si="4">+H21-G21</f>
        <v>0</v>
      </c>
      <c r="G21" s="129">
        <v>1531000</v>
      </c>
      <c r="H21" s="126">
        <v>1531000</v>
      </c>
      <c r="I21" s="99">
        <f t="shared" si="0"/>
        <v>100</v>
      </c>
    </row>
    <row r="22" spans="1:9" ht="25.5" x14ac:dyDescent="0.2">
      <c r="A22" s="8"/>
      <c r="B22" s="8"/>
      <c r="C22" s="10">
        <v>43</v>
      </c>
      <c r="D22" s="49" t="s">
        <v>39</v>
      </c>
      <c r="E22" s="92">
        <v>18034838</v>
      </c>
      <c r="F22" s="132">
        <f t="shared" si="4"/>
        <v>0</v>
      </c>
      <c r="G22" s="129">
        <v>18434838</v>
      </c>
      <c r="H22" s="126">
        <v>18434838</v>
      </c>
      <c r="I22" s="99">
        <f t="shared" si="0"/>
        <v>100</v>
      </c>
    </row>
    <row r="23" spans="1:9" x14ac:dyDescent="0.2">
      <c r="A23" s="8"/>
      <c r="B23" s="8"/>
      <c r="C23" s="10">
        <v>44</v>
      </c>
      <c r="D23" s="50" t="s">
        <v>49</v>
      </c>
      <c r="E23" s="92">
        <v>1432000</v>
      </c>
      <c r="F23" s="132">
        <f t="shared" si="4"/>
        <v>0</v>
      </c>
      <c r="G23" s="128">
        <v>1432000</v>
      </c>
      <c r="H23" s="124">
        <v>1432000</v>
      </c>
      <c r="I23" s="99">
        <f t="shared" si="0"/>
        <v>100</v>
      </c>
    </row>
    <row r="24" spans="1:9" x14ac:dyDescent="0.2">
      <c r="A24" s="8"/>
      <c r="B24" s="8"/>
      <c r="C24" s="10">
        <v>51</v>
      </c>
      <c r="D24" s="50" t="s">
        <v>50</v>
      </c>
      <c r="E24" s="92">
        <v>60280</v>
      </c>
      <c r="F24" s="132">
        <f t="shared" si="4"/>
        <v>0</v>
      </c>
      <c r="G24" s="128">
        <v>60280</v>
      </c>
      <c r="H24" s="124">
        <v>60280</v>
      </c>
      <c r="I24" s="99">
        <f t="shared" si="0"/>
        <v>100</v>
      </c>
    </row>
    <row r="25" spans="1:9" x14ac:dyDescent="0.2">
      <c r="A25" s="8"/>
      <c r="B25" s="8"/>
      <c r="C25" s="10">
        <v>48</v>
      </c>
      <c r="D25" s="49" t="s">
        <v>100</v>
      </c>
      <c r="E25" s="92"/>
      <c r="F25" s="132">
        <f t="shared" si="4"/>
        <v>0</v>
      </c>
      <c r="G25" s="128">
        <v>25276.74</v>
      </c>
      <c r="H25" s="124">
        <v>25276.74</v>
      </c>
      <c r="I25" s="99">
        <f t="shared" si="0"/>
        <v>100</v>
      </c>
    </row>
    <row r="26" spans="1:9" x14ac:dyDescent="0.2">
      <c r="A26" s="8"/>
      <c r="B26" s="8">
        <v>68</v>
      </c>
      <c r="C26" s="8"/>
      <c r="D26" s="45" t="s">
        <v>51</v>
      </c>
      <c r="E26" s="91">
        <f t="shared" ref="E26:H26" si="5">SUM(E27)</f>
        <v>1000</v>
      </c>
      <c r="F26" s="132">
        <f t="shared" si="4"/>
        <v>0</v>
      </c>
      <c r="G26" s="130">
        <f t="shared" si="5"/>
        <v>1000</v>
      </c>
      <c r="H26" s="93">
        <f t="shared" si="5"/>
        <v>1000</v>
      </c>
      <c r="I26" s="99">
        <f t="shared" ref="I26:I32" si="6">+H26/G26*100</f>
        <v>100</v>
      </c>
    </row>
    <row r="27" spans="1:9" x14ac:dyDescent="0.2">
      <c r="A27" s="8"/>
      <c r="B27" s="8"/>
      <c r="C27" s="10">
        <v>32</v>
      </c>
      <c r="D27" s="47" t="s">
        <v>42</v>
      </c>
      <c r="E27" s="92">
        <v>1000</v>
      </c>
      <c r="F27" s="132">
        <f t="shared" si="4"/>
        <v>0</v>
      </c>
      <c r="G27" s="128">
        <v>1000</v>
      </c>
      <c r="H27" s="124">
        <v>1000</v>
      </c>
      <c r="I27" s="99">
        <f t="shared" si="6"/>
        <v>100</v>
      </c>
    </row>
    <row r="28" spans="1:9" x14ac:dyDescent="0.2">
      <c r="A28" s="8"/>
      <c r="B28" s="108">
        <v>92</v>
      </c>
      <c r="C28" s="109"/>
      <c r="D28" s="107" t="s">
        <v>113</v>
      </c>
      <c r="E28" s="93">
        <f>SUM(E29:E31)</f>
        <v>60000</v>
      </c>
      <c r="F28" s="133">
        <f>SUM(F29:F31)</f>
        <v>0</v>
      </c>
      <c r="G28" s="130">
        <f>SUM(G29:G31)</f>
        <v>1176068.78</v>
      </c>
      <c r="H28" s="93">
        <f>SUM(H29:H31)</f>
        <v>1176068.78</v>
      </c>
      <c r="I28" s="99">
        <f t="shared" si="6"/>
        <v>100</v>
      </c>
    </row>
    <row r="29" spans="1:9" x14ac:dyDescent="0.2">
      <c r="A29" s="8"/>
      <c r="B29" s="108"/>
      <c r="C29" s="109">
        <v>38</v>
      </c>
      <c r="D29" s="49" t="s">
        <v>104</v>
      </c>
      <c r="E29" s="92">
        <v>60000</v>
      </c>
      <c r="F29" s="132">
        <f>+H29-G29</f>
        <v>0</v>
      </c>
      <c r="G29" s="128">
        <v>219540.59</v>
      </c>
      <c r="H29" s="124">
        <v>219540.59</v>
      </c>
      <c r="I29" s="99">
        <f t="shared" si="6"/>
        <v>100</v>
      </c>
    </row>
    <row r="30" spans="1:9" x14ac:dyDescent="0.2">
      <c r="A30" s="8"/>
      <c r="B30" s="108"/>
      <c r="C30" s="109">
        <v>48</v>
      </c>
      <c r="D30" s="49" t="s">
        <v>105</v>
      </c>
      <c r="E30" s="92"/>
      <c r="F30" s="132">
        <f>+H30-G30</f>
        <v>0</v>
      </c>
      <c r="G30" s="128">
        <v>953528.19</v>
      </c>
      <c r="H30" s="124">
        <v>953528.19</v>
      </c>
      <c r="I30" s="99">
        <f t="shared" si="6"/>
        <v>100</v>
      </c>
    </row>
    <row r="31" spans="1:9" x14ac:dyDescent="0.2">
      <c r="A31" s="8"/>
      <c r="B31" s="108"/>
      <c r="C31" s="109">
        <v>68</v>
      </c>
      <c r="D31" s="49" t="s">
        <v>112</v>
      </c>
      <c r="E31" s="92"/>
      <c r="F31" s="132">
        <f>+H31-G31</f>
        <v>0</v>
      </c>
      <c r="G31" s="128">
        <v>3000</v>
      </c>
      <c r="H31" s="124">
        <v>3000</v>
      </c>
      <c r="I31" s="99">
        <f t="shared" si="6"/>
        <v>100</v>
      </c>
    </row>
    <row r="32" spans="1:9" ht="15.75" customHeight="1" x14ac:dyDescent="0.2">
      <c r="A32" s="8"/>
      <c r="B32" s="8"/>
      <c r="C32" s="8"/>
      <c r="D32" s="43" t="s">
        <v>114</v>
      </c>
      <c r="E32" s="91">
        <f>E10+E28</f>
        <v>22237518</v>
      </c>
      <c r="F32" s="132">
        <f>+H32-G32</f>
        <v>-186440</v>
      </c>
      <c r="G32" s="125">
        <f>G10+G28</f>
        <v>24021363.52</v>
      </c>
      <c r="H32" s="91">
        <f>H10+H28</f>
        <v>23834923.52</v>
      </c>
      <c r="I32" s="99">
        <f t="shared" si="6"/>
        <v>99.223857547283814</v>
      </c>
    </row>
    <row r="34" spans="1:9" ht="15" x14ac:dyDescent="0.2">
      <c r="A34" s="184" t="s">
        <v>17</v>
      </c>
      <c r="B34" s="189"/>
      <c r="C34" s="189"/>
      <c r="D34" s="189"/>
      <c r="E34" s="189"/>
      <c r="F34" s="189"/>
      <c r="G34" s="189"/>
      <c r="H34" s="113"/>
    </row>
    <row r="35" spans="1:9" ht="11.65" customHeight="1" x14ac:dyDescent="0.2">
      <c r="A35" s="3"/>
      <c r="B35" s="3"/>
      <c r="C35" s="3"/>
      <c r="D35" s="3"/>
      <c r="E35" s="3"/>
      <c r="F35" s="4"/>
      <c r="G35" s="4"/>
      <c r="H35" s="4"/>
    </row>
    <row r="36" spans="1:9" ht="35.25" customHeight="1" x14ac:dyDescent="0.2">
      <c r="A36" s="16" t="s">
        <v>13</v>
      </c>
      <c r="B36" s="15" t="s">
        <v>14</v>
      </c>
      <c r="C36" s="15" t="s">
        <v>15</v>
      </c>
      <c r="D36" s="15" t="s">
        <v>18</v>
      </c>
      <c r="E36" s="16" t="s">
        <v>66</v>
      </c>
      <c r="F36" s="87" t="s">
        <v>94</v>
      </c>
      <c r="G36" s="16" t="s">
        <v>96</v>
      </c>
      <c r="H36" s="16" t="s">
        <v>118</v>
      </c>
      <c r="I36" s="96" t="s">
        <v>95</v>
      </c>
    </row>
    <row r="37" spans="1:9" ht="15.75" customHeight="1" x14ac:dyDescent="0.2">
      <c r="A37" s="8">
        <v>3</v>
      </c>
      <c r="B37" s="8"/>
      <c r="C37" s="8"/>
      <c r="D37" s="8" t="s">
        <v>19</v>
      </c>
      <c r="E37" s="74">
        <f>E38+E45+E55+E59</f>
        <v>20709518</v>
      </c>
      <c r="F37" s="100">
        <f>F38+F45+F55+F59</f>
        <v>-377533.78</v>
      </c>
      <c r="G37" s="59">
        <f>G38+G45+G55+G59</f>
        <v>21716063.520000003</v>
      </c>
      <c r="H37" s="59">
        <f>H38+H45+H55+H59</f>
        <v>21338529.740000002</v>
      </c>
      <c r="I37" s="99">
        <f>+H37/G37*100</f>
        <v>98.261499927681186</v>
      </c>
    </row>
    <row r="38" spans="1:9" ht="15.75" customHeight="1" x14ac:dyDescent="0.2">
      <c r="A38" s="8"/>
      <c r="B38" s="8">
        <v>31</v>
      </c>
      <c r="C38" s="8"/>
      <c r="D38" s="45" t="s">
        <v>52</v>
      </c>
      <c r="E38" s="44">
        <f>SUM(E39:E43)</f>
        <v>17440176</v>
      </c>
      <c r="F38" s="93">
        <f>SUM(F39:F44)</f>
        <v>-504421.78</v>
      </c>
      <c r="G38" s="133">
        <f>SUM(G39:G44)</f>
        <v>17934769.780000001</v>
      </c>
      <c r="H38" s="121">
        <f>SUM(H39:H44)</f>
        <v>17430348</v>
      </c>
      <c r="I38" s="99">
        <f t="shared" ref="I38:I77" si="7">+H38/G38*100</f>
        <v>97.187464426989706</v>
      </c>
    </row>
    <row r="39" spans="1:9" ht="15.75" customHeight="1" x14ac:dyDescent="0.2">
      <c r="A39" s="8"/>
      <c r="B39" s="8"/>
      <c r="C39" s="10">
        <v>11</v>
      </c>
      <c r="D39" s="47" t="s">
        <v>48</v>
      </c>
      <c r="E39" s="33">
        <v>1054000</v>
      </c>
      <c r="F39" s="92">
        <f t="shared" ref="F39:F44" si="8">H39-G39</f>
        <v>0</v>
      </c>
      <c r="G39" s="134">
        <v>1054000</v>
      </c>
      <c r="H39" s="123">
        <v>1054000</v>
      </c>
      <c r="I39" s="99">
        <f t="shared" si="7"/>
        <v>100</v>
      </c>
    </row>
    <row r="40" spans="1:9" ht="15.75" customHeight="1" x14ac:dyDescent="0.2">
      <c r="A40" s="8"/>
      <c r="B40" s="8"/>
      <c r="C40" s="10">
        <v>32</v>
      </c>
      <c r="D40" s="47" t="s">
        <v>42</v>
      </c>
      <c r="E40" s="33">
        <v>128170</v>
      </c>
      <c r="F40" s="92">
        <f t="shared" si="8"/>
        <v>32160</v>
      </c>
      <c r="G40" s="134">
        <v>128170</v>
      </c>
      <c r="H40" s="123">
        <v>160330</v>
      </c>
      <c r="I40" s="99">
        <f t="shared" si="7"/>
        <v>125.09167511898261</v>
      </c>
    </row>
    <row r="41" spans="1:9" ht="25.5" x14ac:dyDescent="0.2">
      <c r="A41" s="8"/>
      <c r="B41" s="8"/>
      <c r="C41" s="10">
        <v>43</v>
      </c>
      <c r="D41" s="47" t="s">
        <v>39</v>
      </c>
      <c r="E41" s="33">
        <v>15676826</v>
      </c>
      <c r="F41" s="92">
        <f t="shared" si="8"/>
        <v>-310988</v>
      </c>
      <c r="G41" s="134">
        <v>15816826</v>
      </c>
      <c r="H41" s="123">
        <v>15505838</v>
      </c>
      <c r="I41" s="99">
        <f t="shared" si="7"/>
        <v>98.033815381164331</v>
      </c>
    </row>
    <row r="42" spans="1:9" ht="15.75" customHeight="1" x14ac:dyDescent="0.2">
      <c r="A42" s="8"/>
      <c r="B42" s="8"/>
      <c r="C42" s="10">
        <v>51</v>
      </c>
      <c r="D42" s="47" t="s">
        <v>50</v>
      </c>
      <c r="E42" s="33">
        <v>56280</v>
      </c>
      <c r="F42" s="92">
        <f t="shared" si="8"/>
        <v>0</v>
      </c>
      <c r="G42" s="134">
        <v>56280</v>
      </c>
      <c r="H42" s="139">
        <v>56280</v>
      </c>
      <c r="I42" s="99">
        <f t="shared" si="7"/>
        <v>100</v>
      </c>
    </row>
    <row r="43" spans="1:9" ht="15.75" customHeight="1" x14ac:dyDescent="0.2">
      <c r="A43" s="8"/>
      <c r="B43" s="8"/>
      <c r="C43" s="10">
        <v>52</v>
      </c>
      <c r="D43" s="47" t="s">
        <v>40</v>
      </c>
      <c r="E43" s="33">
        <v>524900</v>
      </c>
      <c r="F43" s="92">
        <f t="shared" si="8"/>
        <v>0</v>
      </c>
      <c r="G43" s="134">
        <v>653900</v>
      </c>
      <c r="H43" s="139">
        <v>653900</v>
      </c>
      <c r="I43" s="99">
        <f t="shared" si="7"/>
        <v>100</v>
      </c>
    </row>
    <row r="44" spans="1:9" ht="15.75" customHeight="1" x14ac:dyDescent="0.2">
      <c r="A44" s="8"/>
      <c r="B44" s="8"/>
      <c r="C44" s="109">
        <v>48</v>
      </c>
      <c r="D44" s="49" t="s">
        <v>101</v>
      </c>
      <c r="E44" s="33"/>
      <c r="F44" s="92">
        <f t="shared" si="8"/>
        <v>-225593.78</v>
      </c>
      <c r="G44" s="134">
        <v>225593.78</v>
      </c>
      <c r="H44" s="123">
        <v>0</v>
      </c>
      <c r="I44" s="99">
        <f t="shared" si="7"/>
        <v>0</v>
      </c>
    </row>
    <row r="45" spans="1:9" ht="15.75" customHeight="1" x14ac:dyDescent="0.2">
      <c r="A45" s="8"/>
      <c r="B45" s="8">
        <v>32</v>
      </c>
      <c r="C45" s="8"/>
      <c r="D45" s="45" t="s">
        <v>53</v>
      </c>
      <c r="E45" s="46">
        <f>SUM(E46:E54)</f>
        <v>3216457</v>
      </c>
      <c r="F45" s="91">
        <f>SUM(F46:F54)</f>
        <v>138023</v>
      </c>
      <c r="G45" s="135">
        <f>SUM(G46:G54)</f>
        <v>3726408.74</v>
      </c>
      <c r="H45" s="122">
        <f>H46+H47+H48+H49+H50+H51+H52+H53+H54</f>
        <v>3864431.74</v>
      </c>
      <c r="I45" s="99">
        <f t="shared" si="7"/>
        <v>103.70391467040194</v>
      </c>
    </row>
    <row r="46" spans="1:9" ht="15.75" customHeight="1" x14ac:dyDescent="0.2">
      <c r="A46" s="8"/>
      <c r="B46" s="8"/>
      <c r="C46" s="10">
        <v>11</v>
      </c>
      <c r="D46" s="47" t="s">
        <v>48</v>
      </c>
      <c r="E46" s="33">
        <v>291000</v>
      </c>
      <c r="F46" s="92">
        <f t="shared" ref="F46:F51" si="9">H46-G46</f>
        <v>0</v>
      </c>
      <c r="G46" s="134">
        <v>291000</v>
      </c>
      <c r="H46" s="123">
        <v>291000</v>
      </c>
      <c r="I46" s="99">
        <f t="shared" si="7"/>
        <v>100</v>
      </c>
    </row>
    <row r="47" spans="1:9" ht="15.75" customHeight="1" x14ac:dyDescent="0.2">
      <c r="A47" s="8"/>
      <c r="B47" s="8"/>
      <c r="C47" s="10">
        <v>32</v>
      </c>
      <c r="D47" s="47" t="s">
        <v>42</v>
      </c>
      <c r="E47" s="33">
        <v>227270</v>
      </c>
      <c r="F47" s="92">
        <f t="shared" si="9"/>
        <v>-236100</v>
      </c>
      <c r="G47" s="134">
        <v>280270</v>
      </c>
      <c r="H47" s="123">
        <v>44170</v>
      </c>
      <c r="I47" s="99">
        <f t="shared" si="7"/>
        <v>15.759803047061762</v>
      </c>
    </row>
    <row r="48" spans="1:9" ht="25.5" x14ac:dyDescent="0.2">
      <c r="A48" s="8"/>
      <c r="B48" s="8"/>
      <c r="C48" s="10">
        <v>43</v>
      </c>
      <c r="D48" s="47" t="s">
        <v>39</v>
      </c>
      <c r="E48" s="33">
        <v>2345877</v>
      </c>
      <c r="F48" s="92">
        <f t="shared" si="9"/>
        <v>319123</v>
      </c>
      <c r="G48" s="134">
        <v>2605877</v>
      </c>
      <c r="H48" s="123">
        <v>2925000</v>
      </c>
      <c r="I48" s="99">
        <f t="shared" si="7"/>
        <v>112.24628023502261</v>
      </c>
    </row>
    <row r="49" spans="1:9" ht="15.75" customHeight="1" x14ac:dyDescent="0.2">
      <c r="A49" s="8"/>
      <c r="B49" s="8"/>
      <c r="C49" s="10">
        <v>44</v>
      </c>
      <c r="D49" s="47" t="s">
        <v>49</v>
      </c>
      <c r="E49" s="33">
        <v>222000</v>
      </c>
      <c r="F49" s="92">
        <f t="shared" si="9"/>
        <v>0</v>
      </c>
      <c r="G49" s="134">
        <v>222000</v>
      </c>
      <c r="H49" s="123">
        <v>222000</v>
      </c>
      <c r="I49" s="99">
        <f t="shared" si="7"/>
        <v>100</v>
      </c>
    </row>
    <row r="50" spans="1:9" ht="15.75" customHeight="1" x14ac:dyDescent="0.2">
      <c r="A50" s="8"/>
      <c r="B50" s="8"/>
      <c r="C50" s="10">
        <v>51</v>
      </c>
      <c r="D50" s="47" t="s">
        <v>50</v>
      </c>
      <c r="E50" s="33">
        <v>4000</v>
      </c>
      <c r="F50" s="92">
        <f t="shared" si="9"/>
        <v>0</v>
      </c>
      <c r="G50" s="134">
        <v>4000</v>
      </c>
      <c r="H50" s="123">
        <v>4000</v>
      </c>
      <c r="I50" s="99">
        <f t="shared" si="7"/>
        <v>100</v>
      </c>
    </row>
    <row r="51" spans="1:9" x14ac:dyDescent="0.2">
      <c r="A51" s="8"/>
      <c r="B51" s="8"/>
      <c r="C51" s="10">
        <v>52</v>
      </c>
      <c r="D51" s="47" t="s">
        <v>40</v>
      </c>
      <c r="E51" s="33">
        <v>116310</v>
      </c>
      <c r="F51" s="92">
        <f t="shared" si="9"/>
        <v>0</v>
      </c>
      <c r="G51" s="134">
        <v>136310</v>
      </c>
      <c r="H51" s="123">
        <v>136310</v>
      </c>
      <c r="I51" s="99">
        <f t="shared" si="7"/>
        <v>100</v>
      </c>
    </row>
    <row r="52" spans="1:9" ht="25.5" x14ac:dyDescent="0.2">
      <c r="A52" s="8"/>
      <c r="B52" s="8"/>
      <c r="C52" s="10">
        <v>73</v>
      </c>
      <c r="D52" s="47" t="s">
        <v>44</v>
      </c>
      <c r="E52" s="33">
        <v>10000</v>
      </c>
      <c r="F52" s="92">
        <f>+H52-G52</f>
        <v>5000</v>
      </c>
      <c r="G52" s="134">
        <v>15000</v>
      </c>
      <c r="H52" s="123">
        <v>20000</v>
      </c>
      <c r="I52" s="99">
        <f t="shared" si="7"/>
        <v>133.33333333333331</v>
      </c>
    </row>
    <row r="53" spans="1:9" x14ac:dyDescent="0.2">
      <c r="A53" s="8"/>
      <c r="B53" s="8"/>
      <c r="C53" s="109">
        <v>48</v>
      </c>
      <c r="D53" s="49" t="s">
        <v>102</v>
      </c>
      <c r="E53" s="33"/>
      <c r="F53" s="92">
        <f>+H53-G53</f>
        <v>0</v>
      </c>
      <c r="G53" s="134">
        <v>1951.74</v>
      </c>
      <c r="H53" s="123">
        <v>1951.74</v>
      </c>
      <c r="I53" s="99">
        <f t="shared" si="7"/>
        <v>100</v>
      </c>
    </row>
    <row r="54" spans="1:9" x14ac:dyDescent="0.2">
      <c r="A54" s="8"/>
      <c r="B54" s="8"/>
      <c r="C54" s="109">
        <v>48</v>
      </c>
      <c r="D54" s="49" t="s">
        <v>103</v>
      </c>
      <c r="E54" s="33"/>
      <c r="F54" s="92">
        <f>H54-G54</f>
        <v>50000</v>
      </c>
      <c r="G54" s="134">
        <v>170000</v>
      </c>
      <c r="H54" s="123">
        <v>220000</v>
      </c>
      <c r="I54" s="99">
        <f t="shared" si="7"/>
        <v>129.41176470588235</v>
      </c>
    </row>
    <row r="55" spans="1:9" ht="15.75" customHeight="1" x14ac:dyDescent="0.2">
      <c r="A55" s="8"/>
      <c r="B55" s="8">
        <v>34</v>
      </c>
      <c r="C55" s="10"/>
      <c r="D55" s="45" t="s">
        <v>54</v>
      </c>
      <c r="E55" s="46">
        <f t="shared" ref="E55:G55" si="10">SUM(E56:E58)</f>
        <v>52885</v>
      </c>
      <c r="F55" s="91">
        <f t="shared" si="10"/>
        <v>-11135</v>
      </c>
      <c r="G55" s="135">
        <f t="shared" si="10"/>
        <v>52885</v>
      </c>
      <c r="H55" s="122">
        <f>H57+H56+H58</f>
        <v>41750</v>
      </c>
      <c r="I55" s="99">
        <f t="shared" si="7"/>
        <v>78.944880400869806</v>
      </c>
    </row>
    <row r="56" spans="1:9" ht="15.75" customHeight="1" x14ac:dyDescent="0.2">
      <c r="A56" s="8"/>
      <c r="B56" s="8"/>
      <c r="C56" s="10">
        <v>32</v>
      </c>
      <c r="D56" s="47" t="s">
        <v>42</v>
      </c>
      <c r="E56" s="33">
        <v>27500</v>
      </c>
      <c r="F56" s="92">
        <f>H56-G56</f>
        <v>-3000</v>
      </c>
      <c r="G56" s="134">
        <v>27500</v>
      </c>
      <c r="H56" s="123">
        <v>24500</v>
      </c>
      <c r="I56" s="99">
        <f t="shared" si="7"/>
        <v>89.090909090909093</v>
      </c>
    </row>
    <row r="57" spans="1:9" ht="25.5" x14ac:dyDescent="0.2">
      <c r="A57" s="8"/>
      <c r="B57" s="8"/>
      <c r="C57" s="10">
        <v>43</v>
      </c>
      <c r="D57" s="47" t="s">
        <v>39</v>
      </c>
      <c r="E57" s="33">
        <v>12135</v>
      </c>
      <c r="F57" s="92">
        <f>H57-G57</f>
        <v>-8135</v>
      </c>
      <c r="G57" s="134">
        <v>12135</v>
      </c>
      <c r="H57" s="123">
        <v>4000</v>
      </c>
      <c r="I57" s="99">
        <f t="shared" si="7"/>
        <v>32.962505150391429</v>
      </c>
    </row>
    <row r="58" spans="1:9" x14ac:dyDescent="0.2">
      <c r="A58" s="8"/>
      <c r="B58" s="8"/>
      <c r="C58" s="10">
        <v>52</v>
      </c>
      <c r="D58" s="47" t="s">
        <v>40</v>
      </c>
      <c r="E58" s="33">
        <v>13250</v>
      </c>
      <c r="F58" s="92">
        <f>H58-G58</f>
        <v>0</v>
      </c>
      <c r="G58" s="134">
        <v>13250</v>
      </c>
      <c r="H58" s="123">
        <v>13250</v>
      </c>
      <c r="I58" s="99">
        <f t="shared" si="7"/>
        <v>100</v>
      </c>
    </row>
    <row r="59" spans="1:9" x14ac:dyDescent="0.2">
      <c r="A59" s="8"/>
      <c r="B59" s="8">
        <v>38</v>
      </c>
      <c r="C59" s="10"/>
      <c r="D59" s="45" t="s">
        <v>115</v>
      </c>
      <c r="E59" s="46">
        <f>SUM(E60:E60)</f>
        <v>0</v>
      </c>
      <c r="F59" s="91">
        <f>SUM(F60:F60)</f>
        <v>0</v>
      </c>
      <c r="G59" s="135">
        <f>SUM(G60:G60)</f>
        <v>2000</v>
      </c>
      <c r="H59" s="122">
        <f>H60</f>
        <v>2000</v>
      </c>
      <c r="I59" s="99">
        <f t="shared" si="7"/>
        <v>100</v>
      </c>
    </row>
    <row r="60" spans="1:9" x14ac:dyDescent="0.2">
      <c r="A60" s="8"/>
      <c r="B60" s="8"/>
      <c r="C60" s="10">
        <v>32</v>
      </c>
      <c r="D60" s="47" t="s">
        <v>42</v>
      </c>
      <c r="E60" s="33"/>
      <c r="F60" s="92">
        <f>H60-G60</f>
        <v>0</v>
      </c>
      <c r="G60" s="134">
        <v>2000</v>
      </c>
      <c r="H60" s="123">
        <v>2000</v>
      </c>
      <c r="I60" s="99">
        <f t="shared" si="7"/>
        <v>100</v>
      </c>
    </row>
    <row r="61" spans="1:9" ht="15.75" customHeight="1" x14ac:dyDescent="0.2">
      <c r="A61" s="8">
        <v>4</v>
      </c>
      <c r="B61" s="8"/>
      <c r="C61" s="8"/>
      <c r="D61" s="43" t="s">
        <v>55</v>
      </c>
      <c r="E61" s="46">
        <f>+E64+E62</f>
        <v>1265500</v>
      </c>
      <c r="F61" s="91">
        <f t="shared" ref="F61:G61" si="11">+F64+F62</f>
        <v>191093.77999999991</v>
      </c>
      <c r="G61" s="135">
        <f t="shared" si="11"/>
        <v>2042800</v>
      </c>
      <c r="H61" s="122">
        <f>H62+H64</f>
        <v>2233893.7800000003</v>
      </c>
      <c r="I61" s="99">
        <f t="shared" si="7"/>
        <v>109.35450264343061</v>
      </c>
    </row>
    <row r="62" spans="1:9" ht="25.5" x14ac:dyDescent="0.2">
      <c r="A62" s="8"/>
      <c r="B62" s="8">
        <v>41</v>
      </c>
      <c r="C62" s="8"/>
      <c r="D62" s="45" t="s">
        <v>79</v>
      </c>
      <c r="E62" s="46">
        <f>SUM(E63)</f>
        <v>3000</v>
      </c>
      <c r="F62" s="91">
        <f t="shared" ref="F62:G62" si="12">SUM(F63)</f>
        <v>0</v>
      </c>
      <c r="G62" s="135">
        <f t="shared" si="12"/>
        <v>3000</v>
      </c>
      <c r="H62" s="122">
        <f>H63</f>
        <v>3000</v>
      </c>
      <c r="I62" s="99">
        <f t="shared" si="7"/>
        <v>100</v>
      </c>
    </row>
    <row r="63" spans="1:9" ht="15.75" customHeight="1" x14ac:dyDescent="0.2">
      <c r="A63" s="8"/>
      <c r="B63" s="8"/>
      <c r="C63" s="10">
        <v>32</v>
      </c>
      <c r="D63" s="47" t="s">
        <v>42</v>
      </c>
      <c r="E63" s="33">
        <v>3000</v>
      </c>
      <c r="F63" s="92">
        <f>H63-G63</f>
        <v>0</v>
      </c>
      <c r="G63" s="134">
        <v>3000</v>
      </c>
      <c r="H63" s="123">
        <v>3000</v>
      </c>
      <c r="I63" s="99">
        <f t="shared" si="7"/>
        <v>100</v>
      </c>
    </row>
    <row r="64" spans="1:9" ht="25.5" x14ac:dyDescent="0.2">
      <c r="A64" s="8"/>
      <c r="B64" s="8">
        <v>42</v>
      </c>
      <c r="C64" s="8"/>
      <c r="D64" s="45" t="s">
        <v>56</v>
      </c>
      <c r="E64" s="91">
        <f>SUM(E65:E73)</f>
        <v>1262500</v>
      </c>
      <c r="F64" s="91">
        <f>SUM(F65:F73)</f>
        <v>191093.77999999991</v>
      </c>
      <c r="G64" s="135">
        <f>SUM(G65:G73)</f>
        <v>2039800</v>
      </c>
      <c r="H64" s="122">
        <f>H65+H66+H67+H68+H69+H70+H71+H72+H73</f>
        <v>2230893.7800000003</v>
      </c>
      <c r="I64" s="99">
        <f t="shared" si="7"/>
        <v>109.36826061378568</v>
      </c>
    </row>
    <row r="65" spans="1:9" ht="15.75" customHeight="1" x14ac:dyDescent="0.2">
      <c r="A65" s="8"/>
      <c r="B65" s="8"/>
      <c r="C65" s="10">
        <v>11</v>
      </c>
      <c r="D65" s="47" t="s">
        <v>48</v>
      </c>
      <c r="E65" s="33">
        <v>186000</v>
      </c>
      <c r="F65" s="92">
        <f t="shared" ref="F65:F73" si="13">H65-G65</f>
        <v>0</v>
      </c>
      <c r="G65" s="134">
        <v>186000</v>
      </c>
      <c r="H65" s="123">
        <v>186000</v>
      </c>
      <c r="I65" s="99">
        <f t="shared" si="7"/>
        <v>100</v>
      </c>
    </row>
    <row r="66" spans="1:9" ht="15.75" customHeight="1" x14ac:dyDescent="0.2">
      <c r="A66" s="8"/>
      <c r="B66" s="8"/>
      <c r="C66" s="10">
        <v>32</v>
      </c>
      <c r="D66" s="47" t="s">
        <v>42</v>
      </c>
      <c r="E66" s="33">
        <v>57000</v>
      </c>
      <c r="F66" s="92">
        <f t="shared" si="13"/>
        <v>20500</v>
      </c>
      <c r="G66" s="134">
        <v>85500</v>
      </c>
      <c r="H66" s="123">
        <v>106000</v>
      </c>
      <c r="I66" s="99">
        <f t="shared" si="7"/>
        <v>123.9766081871345</v>
      </c>
    </row>
    <row r="67" spans="1:9" ht="15.75" customHeight="1" x14ac:dyDescent="0.2">
      <c r="A67" s="8"/>
      <c r="B67" s="8"/>
      <c r="C67" s="10">
        <v>44</v>
      </c>
      <c r="D67" s="47" t="s">
        <v>49</v>
      </c>
      <c r="E67" s="33">
        <v>947500</v>
      </c>
      <c r="F67" s="92">
        <f t="shared" si="13"/>
        <v>0</v>
      </c>
      <c r="G67" s="134">
        <v>947500</v>
      </c>
      <c r="H67" s="123">
        <v>947500</v>
      </c>
      <c r="I67" s="99">
        <f t="shared" si="7"/>
        <v>100</v>
      </c>
    </row>
    <row r="68" spans="1:9" ht="15.75" customHeight="1" x14ac:dyDescent="0.2">
      <c r="A68" s="8"/>
      <c r="B68" s="8"/>
      <c r="C68" s="10">
        <v>62</v>
      </c>
      <c r="D68" s="47" t="s">
        <v>46</v>
      </c>
      <c r="E68" s="33">
        <v>12000</v>
      </c>
      <c r="F68" s="92">
        <f t="shared" si="13"/>
        <v>0</v>
      </c>
      <c r="G68" s="134">
        <v>12000</v>
      </c>
      <c r="H68" s="123">
        <v>12000</v>
      </c>
      <c r="I68" s="99">
        <f t="shared" si="7"/>
        <v>100</v>
      </c>
    </row>
    <row r="69" spans="1:9" ht="25.5" x14ac:dyDescent="0.2">
      <c r="A69" s="8"/>
      <c r="B69" s="8"/>
      <c r="C69" s="10">
        <v>73</v>
      </c>
      <c r="D69" s="47" t="s">
        <v>109</v>
      </c>
      <c r="E69" s="33">
        <v>0</v>
      </c>
      <c r="F69" s="92">
        <f t="shared" si="13"/>
        <v>-5000</v>
      </c>
      <c r="G69" s="134">
        <v>5000</v>
      </c>
      <c r="H69" s="123">
        <v>0</v>
      </c>
      <c r="I69" s="99">
        <f t="shared" si="7"/>
        <v>0</v>
      </c>
    </row>
    <row r="70" spans="1:9" ht="15.75" customHeight="1" x14ac:dyDescent="0.2">
      <c r="A70" s="8"/>
      <c r="B70" s="8"/>
      <c r="C70" s="10">
        <v>68</v>
      </c>
      <c r="D70" s="47" t="s">
        <v>106</v>
      </c>
      <c r="E70" s="33"/>
      <c r="F70" s="92">
        <f t="shared" si="13"/>
        <v>0</v>
      </c>
      <c r="G70" s="134">
        <v>3000</v>
      </c>
      <c r="H70" s="123">
        <v>3000</v>
      </c>
      <c r="I70" s="99">
        <f t="shared" si="7"/>
        <v>100</v>
      </c>
    </row>
    <row r="71" spans="1:9" ht="15.75" customHeight="1" x14ac:dyDescent="0.2">
      <c r="A71" s="8"/>
      <c r="B71" s="8"/>
      <c r="C71" s="109">
        <v>48</v>
      </c>
      <c r="D71" s="49" t="s">
        <v>102</v>
      </c>
      <c r="E71" s="110"/>
      <c r="F71" s="92">
        <f t="shared" si="13"/>
        <v>0</v>
      </c>
      <c r="G71" s="134">
        <v>23325</v>
      </c>
      <c r="H71" s="123">
        <v>23325</v>
      </c>
      <c r="I71" s="99">
        <f t="shared" si="7"/>
        <v>100</v>
      </c>
    </row>
    <row r="72" spans="1:9" ht="15.75" customHeight="1" x14ac:dyDescent="0.2">
      <c r="A72" s="8"/>
      <c r="B72" s="8"/>
      <c r="C72" s="109">
        <v>38</v>
      </c>
      <c r="D72" s="49" t="s">
        <v>104</v>
      </c>
      <c r="E72" s="110">
        <v>60000</v>
      </c>
      <c r="F72" s="92">
        <f t="shared" si="13"/>
        <v>0</v>
      </c>
      <c r="G72" s="134">
        <v>219540.59</v>
      </c>
      <c r="H72" s="123">
        <v>219540.59</v>
      </c>
      <c r="I72" s="99">
        <f t="shared" si="7"/>
        <v>100</v>
      </c>
    </row>
    <row r="73" spans="1:9" ht="15.75" customHeight="1" x14ac:dyDescent="0.2">
      <c r="A73" s="8"/>
      <c r="B73" s="8"/>
      <c r="C73" s="109">
        <v>48</v>
      </c>
      <c r="D73" s="49" t="s">
        <v>105</v>
      </c>
      <c r="E73" s="110"/>
      <c r="F73" s="92">
        <f t="shared" si="13"/>
        <v>175593.77999999991</v>
      </c>
      <c r="G73" s="134">
        <v>557934.41</v>
      </c>
      <c r="H73" s="123">
        <v>733528.19</v>
      </c>
      <c r="I73" s="99">
        <f t="shared" si="7"/>
        <v>131.47211873883165</v>
      </c>
    </row>
    <row r="74" spans="1:9" ht="25.5" x14ac:dyDescent="0.2">
      <c r="A74" s="8"/>
      <c r="B74" s="8">
        <v>54</v>
      </c>
      <c r="C74" s="10"/>
      <c r="D74" s="73" t="s">
        <v>65</v>
      </c>
      <c r="E74" s="46">
        <f>SUM(E75)</f>
        <v>262500</v>
      </c>
      <c r="F74" s="91">
        <f>SUM(F75)</f>
        <v>0</v>
      </c>
      <c r="G74" s="135">
        <f>SUM(G75)</f>
        <v>262500</v>
      </c>
      <c r="H74" s="122">
        <f>H75</f>
        <v>262500</v>
      </c>
      <c r="I74" s="99">
        <f t="shared" si="7"/>
        <v>100</v>
      </c>
    </row>
    <row r="75" spans="1:9" x14ac:dyDescent="0.2">
      <c r="A75" s="8"/>
      <c r="B75" s="8"/>
      <c r="C75" s="10">
        <v>44</v>
      </c>
      <c r="D75" s="47" t="s">
        <v>49</v>
      </c>
      <c r="E75" s="33">
        <v>262500</v>
      </c>
      <c r="F75" s="92">
        <f>H75-G75</f>
        <v>0</v>
      </c>
      <c r="G75" s="134">
        <v>262500</v>
      </c>
      <c r="H75" s="123">
        <v>262500</v>
      </c>
      <c r="I75" s="99">
        <f t="shared" si="7"/>
        <v>100</v>
      </c>
    </row>
    <row r="76" spans="1:9" x14ac:dyDescent="0.2">
      <c r="A76" s="8"/>
      <c r="B76" s="8"/>
      <c r="C76" s="10"/>
      <c r="D76" s="47"/>
      <c r="E76" s="48"/>
      <c r="F76" s="101"/>
      <c r="G76" s="136"/>
      <c r="H76" s="138"/>
      <c r="I76" s="99"/>
    </row>
    <row r="77" spans="1:9" ht="15.75" customHeight="1" x14ac:dyDescent="0.2">
      <c r="A77" s="8"/>
      <c r="B77" s="8"/>
      <c r="C77" s="8"/>
      <c r="D77" s="43" t="s">
        <v>57</v>
      </c>
      <c r="E77" s="46">
        <f>+E74+E61+E37</f>
        <v>22237518</v>
      </c>
      <c r="F77" s="91">
        <f>H77-G77</f>
        <v>-186440</v>
      </c>
      <c r="G77" s="137">
        <f>+G74+G61+G37</f>
        <v>24021363.520000003</v>
      </c>
      <c r="H77" s="122">
        <f>H37+H61+H74</f>
        <v>23834923.520000003</v>
      </c>
      <c r="I77" s="99">
        <f t="shared" si="7"/>
        <v>99.223857547283814</v>
      </c>
    </row>
    <row r="79" spans="1:9" x14ac:dyDescent="0.2">
      <c r="F79" s="67"/>
    </row>
    <row r="80" spans="1:9" x14ac:dyDescent="0.2">
      <c r="F80" s="67"/>
    </row>
    <row r="81" spans="6:6" x14ac:dyDescent="0.2">
      <c r="F81" s="67"/>
    </row>
  </sheetData>
  <mergeCells count="5">
    <mergeCell ref="A6:G6"/>
    <mergeCell ref="A34:G34"/>
    <mergeCell ref="A3:G3"/>
    <mergeCell ref="A5:G5"/>
    <mergeCell ref="A1:I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"/>
  <sheetViews>
    <sheetView workbookViewId="0">
      <selection sqref="A1:E1"/>
    </sheetView>
  </sheetViews>
  <sheetFormatPr defaultColWidth="9.140625" defaultRowHeight="14.25" x14ac:dyDescent="0.2"/>
  <cols>
    <col min="1" max="1" width="37.7109375" style="66" customWidth="1"/>
    <col min="2" max="3" width="21.85546875" style="66" customWidth="1"/>
    <col min="4" max="4" width="24" style="118" customWidth="1"/>
    <col min="5" max="5" width="17.85546875" style="66" bestFit="1" customWidth="1"/>
    <col min="6" max="16384" width="9.140625" style="66"/>
  </cols>
  <sheetData>
    <row r="1" spans="1:6" ht="42" customHeight="1" x14ac:dyDescent="0.2">
      <c r="A1" s="184" t="s">
        <v>121</v>
      </c>
      <c r="B1" s="184"/>
      <c r="C1" s="184"/>
      <c r="D1" s="184"/>
      <c r="E1" s="184"/>
    </row>
    <row r="2" spans="1:6" ht="10.15" customHeight="1" x14ac:dyDescent="0.2">
      <c r="A2" s="3"/>
      <c r="B2" s="3"/>
      <c r="C2" s="3"/>
      <c r="D2" s="3"/>
      <c r="E2" s="3"/>
    </row>
    <row r="3" spans="1:6" ht="15.75" x14ac:dyDescent="0.2">
      <c r="A3" s="184" t="s">
        <v>25</v>
      </c>
      <c r="B3" s="184"/>
      <c r="C3" s="184"/>
      <c r="D3" s="186"/>
      <c r="E3" s="186"/>
    </row>
    <row r="4" spans="1:6" ht="9.4" customHeight="1" x14ac:dyDescent="0.2">
      <c r="A4" s="3"/>
      <c r="B4" s="3"/>
      <c r="C4" s="3"/>
      <c r="D4" s="4"/>
      <c r="E4" s="4"/>
    </row>
    <row r="5" spans="1:6" ht="18" customHeight="1" x14ac:dyDescent="0.2">
      <c r="A5" s="184" t="s">
        <v>12</v>
      </c>
      <c r="B5" s="190"/>
      <c r="C5" s="190"/>
      <c r="D5" s="190"/>
      <c r="E5" s="190"/>
    </row>
    <row r="6" spans="1:6" ht="14.65" customHeight="1" x14ac:dyDescent="0.2">
      <c r="A6" s="3"/>
      <c r="B6" s="3"/>
      <c r="C6" s="3"/>
      <c r="D6" s="4"/>
      <c r="E6" s="4"/>
    </row>
    <row r="7" spans="1:6" ht="15" x14ac:dyDescent="0.2">
      <c r="A7" s="184" t="s">
        <v>20</v>
      </c>
      <c r="B7" s="189"/>
      <c r="C7" s="189"/>
      <c r="D7" s="189"/>
      <c r="E7" s="189"/>
    </row>
    <row r="8" spans="1:6" ht="18" x14ac:dyDescent="0.2">
      <c r="A8" s="3"/>
      <c r="B8" s="3"/>
      <c r="C8" s="3"/>
      <c r="D8" s="4"/>
      <c r="E8" s="4"/>
    </row>
    <row r="9" spans="1:6" ht="25.5" x14ac:dyDescent="0.2">
      <c r="A9" s="16" t="s">
        <v>21</v>
      </c>
      <c r="B9" s="16" t="s">
        <v>66</v>
      </c>
      <c r="C9" s="16" t="s">
        <v>96</v>
      </c>
      <c r="D9" s="15" t="s">
        <v>94</v>
      </c>
      <c r="E9" s="87" t="s">
        <v>118</v>
      </c>
      <c r="F9" s="96" t="s">
        <v>95</v>
      </c>
    </row>
    <row r="10" spans="1:6" ht="15.75" customHeight="1" x14ac:dyDescent="0.2">
      <c r="A10" s="8" t="s">
        <v>22</v>
      </c>
      <c r="B10" s="40">
        <f t="shared" ref="B10:D11" si="0">SUM(B11)</f>
        <v>22237518</v>
      </c>
      <c r="C10" s="119">
        <f t="shared" si="0"/>
        <v>24021363.52</v>
      </c>
      <c r="D10" s="116">
        <f t="shared" si="0"/>
        <v>-186440</v>
      </c>
      <c r="E10" s="102">
        <v>23834923.52</v>
      </c>
      <c r="F10" s="99">
        <f>+E10/C10*100</f>
        <v>99.223857547283814</v>
      </c>
    </row>
    <row r="11" spans="1:6" ht="24" x14ac:dyDescent="0.2">
      <c r="A11" s="42" t="s">
        <v>87</v>
      </c>
      <c r="B11" s="41">
        <f t="shared" si="0"/>
        <v>22237518</v>
      </c>
      <c r="C11" s="120">
        <f t="shared" si="0"/>
        <v>24021363.52</v>
      </c>
      <c r="D11" s="117">
        <f t="shared" si="0"/>
        <v>-186440</v>
      </c>
      <c r="E11" s="103">
        <v>23834923.52</v>
      </c>
      <c r="F11" s="99">
        <f t="shared" ref="F11:F12" si="1">+E11/C11*100</f>
        <v>99.223857547283814</v>
      </c>
    </row>
    <row r="12" spans="1:6" x14ac:dyDescent="0.2">
      <c r="A12" s="11" t="s">
        <v>86</v>
      </c>
      <c r="B12" s="41">
        <v>22237518</v>
      </c>
      <c r="C12" s="120">
        <v>24021363.52</v>
      </c>
      <c r="D12" s="117">
        <f>E12-C12</f>
        <v>-186440</v>
      </c>
      <c r="E12" s="103">
        <v>23834923.52</v>
      </c>
      <c r="F12" s="99">
        <f t="shared" si="1"/>
        <v>99.223857547283814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"/>
  <sheetViews>
    <sheetView workbookViewId="0">
      <selection sqref="A1:G1"/>
    </sheetView>
  </sheetViews>
  <sheetFormatPr defaultColWidth="9.140625" defaultRowHeight="14.25" x14ac:dyDescent="0.2"/>
  <cols>
    <col min="1" max="1" width="7.42578125" style="66" bestFit="1" customWidth="1"/>
    <col min="2" max="2" width="8.42578125" style="66" bestFit="1" customWidth="1"/>
    <col min="3" max="3" width="5.42578125" style="66" bestFit="1" customWidth="1"/>
    <col min="4" max="4" width="36.5703125" style="66" customWidth="1"/>
    <col min="5" max="5" width="13.140625" style="66" bestFit="1" customWidth="1"/>
    <col min="6" max="6" width="13.5703125" style="66" bestFit="1" customWidth="1"/>
    <col min="7" max="7" width="17.85546875" style="66" bestFit="1" customWidth="1"/>
    <col min="8" max="8" width="17.85546875" style="66" customWidth="1"/>
    <col min="9" max="16384" width="9.140625" style="66"/>
  </cols>
  <sheetData>
    <row r="1" spans="1:9" ht="42" customHeight="1" x14ac:dyDescent="0.2">
      <c r="A1" s="184" t="s">
        <v>122</v>
      </c>
      <c r="B1" s="184"/>
      <c r="C1" s="184"/>
      <c r="D1" s="184"/>
      <c r="E1" s="184"/>
      <c r="F1" s="184"/>
      <c r="G1" s="184"/>
      <c r="H1" s="115"/>
    </row>
    <row r="2" spans="1:9" ht="18" customHeight="1" x14ac:dyDescent="0.2">
      <c r="A2" s="3"/>
      <c r="B2" s="3"/>
      <c r="C2" s="3"/>
      <c r="D2" s="3"/>
      <c r="E2" s="3"/>
      <c r="F2" s="3"/>
      <c r="G2" s="3"/>
      <c r="H2" s="3"/>
    </row>
    <row r="3" spans="1:9" ht="15.75" x14ac:dyDescent="0.2">
      <c r="A3" s="184" t="s">
        <v>25</v>
      </c>
      <c r="B3" s="184"/>
      <c r="C3" s="184"/>
      <c r="D3" s="184"/>
      <c r="E3" s="184"/>
      <c r="F3" s="186"/>
      <c r="G3" s="186"/>
      <c r="H3" s="112"/>
    </row>
    <row r="4" spans="1:9" ht="18" x14ac:dyDescent="0.2">
      <c r="A4" s="3"/>
      <c r="B4" s="3"/>
      <c r="C4" s="3"/>
      <c r="D4" s="3"/>
      <c r="E4" s="3"/>
      <c r="F4" s="4"/>
      <c r="G4" s="4"/>
      <c r="H4" s="4"/>
    </row>
    <row r="5" spans="1:9" ht="18" customHeight="1" x14ac:dyDescent="0.2">
      <c r="A5" s="184" t="s">
        <v>23</v>
      </c>
      <c r="B5" s="190"/>
      <c r="C5" s="190"/>
      <c r="D5" s="190"/>
      <c r="E5" s="190"/>
      <c r="F5" s="190"/>
      <c r="G5" s="190"/>
      <c r="H5" s="114"/>
    </row>
    <row r="6" spans="1:9" ht="18" x14ac:dyDescent="0.2">
      <c r="A6" s="3"/>
      <c r="B6" s="3"/>
      <c r="C6" s="3"/>
      <c r="D6" s="3"/>
      <c r="E6" s="3"/>
      <c r="F6" s="4"/>
      <c r="G6" s="4"/>
      <c r="H6" s="4"/>
    </row>
    <row r="7" spans="1:9" ht="25.5" x14ac:dyDescent="0.2">
      <c r="A7" s="16" t="s">
        <v>13</v>
      </c>
      <c r="B7" s="15" t="s">
        <v>14</v>
      </c>
      <c r="C7" s="15" t="s">
        <v>15</v>
      </c>
      <c r="D7" s="15" t="s">
        <v>34</v>
      </c>
      <c r="E7" s="16" t="s">
        <v>66</v>
      </c>
      <c r="F7" s="16" t="s">
        <v>94</v>
      </c>
      <c r="G7" s="87" t="s">
        <v>96</v>
      </c>
      <c r="H7" s="87" t="s">
        <v>118</v>
      </c>
      <c r="I7" s="96" t="s">
        <v>95</v>
      </c>
    </row>
    <row r="8" spans="1:9" ht="24" customHeight="1" x14ac:dyDescent="0.2">
      <c r="A8" s="9">
        <v>5</v>
      </c>
      <c r="B8" s="9"/>
      <c r="C8" s="9"/>
      <c r="D8" s="17" t="s">
        <v>85</v>
      </c>
      <c r="E8" s="59">
        <f>+E9</f>
        <v>262500</v>
      </c>
      <c r="F8" s="59">
        <f t="shared" ref="F8:G10" si="0">+F9</f>
        <v>0</v>
      </c>
      <c r="G8" s="59">
        <f t="shared" si="0"/>
        <v>262500</v>
      </c>
      <c r="H8" s="59">
        <f>H9</f>
        <v>262500</v>
      </c>
      <c r="I8" s="99">
        <f>+G8/E8*100</f>
        <v>100</v>
      </c>
    </row>
    <row r="9" spans="1:9" x14ac:dyDescent="0.2">
      <c r="A9" s="10"/>
      <c r="B9" s="10">
        <v>44</v>
      </c>
      <c r="C9" s="10"/>
      <c r="D9" s="62" t="s">
        <v>61</v>
      </c>
      <c r="E9" s="60">
        <f>+E10</f>
        <v>262500</v>
      </c>
      <c r="F9" s="60">
        <f t="shared" si="0"/>
        <v>0</v>
      </c>
      <c r="G9" s="60">
        <f t="shared" si="0"/>
        <v>262500</v>
      </c>
      <c r="H9" s="60">
        <f>H10</f>
        <v>262500</v>
      </c>
      <c r="I9" s="99">
        <f>+G9/E9*100</f>
        <v>100</v>
      </c>
    </row>
    <row r="10" spans="1:9" ht="25.5" x14ac:dyDescent="0.2">
      <c r="A10" s="10"/>
      <c r="B10" s="10"/>
      <c r="C10" s="61">
        <v>5</v>
      </c>
      <c r="D10" s="62" t="s">
        <v>92</v>
      </c>
      <c r="E10" s="60">
        <f>+E11</f>
        <v>262500</v>
      </c>
      <c r="F10" s="60">
        <f t="shared" si="0"/>
        <v>0</v>
      </c>
      <c r="G10" s="60">
        <f t="shared" si="0"/>
        <v>262500</v>
      </c>
      <c r="H10" s="60">
        <f>H11</f>
        <v>262500</v>
      </c>
      <c r="I10" s="99">
        <f>+G10/E10*100</f>
        <v>100</v>
      </c>
    </row>
    <row r="11" spans="1:9" ht="25.5" x14ac:dyDescent="0.2">
      <c r="A11" s="10"/>
      <c r="B11" s="10"/>
      <c r="C11" s="61">
        <v>54</v>
      </c>
      <c r="D11" s="62" t="s">
        <v>60</v>
      </c>
      <c r="E11" s="60">
        <v>262500</v>
      </c>
      <c r="F11" s="60">
        <f>G11-E11</f>
        <v>0</v>
      </c>
      <c r="G11" s="63">
        <v>262500</v>
      </c>
      <c r="H11" s="63">
        <v>262500</v>
      </c>
      <c r="I11" s="99">
        <f>+G11/E11*100</f>
        <v>100</v>
      </c>
    </row>
  </sheetData>
  <mergeCells count="3">
    <mergeCell ref="A1:G1"/>
    <mergeCell ref="A3:G3"/>
    <mergeCell ref="A5:G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2"/>
  <sheetViews>
    <sheetView tabSelected="1" zoomScaleNormal="100" workbookViewId="0">
      <selection activeCell="K22" sqref="K22"/>
    </sheetView>
  </sheetViews>
  <sheetFormatPr defaultColWidth="9.140625" defaultRowHeight="14.25" x14ac:dyDescent="0.2"/>
  <cols>
    <col min="1" max="1" width="7.28515625" style="66" customWidth="1"/>
    <col min="2" max="2" width="2.42578125" style="66" customWidth="1"/>
    <col min="3" max="3" width="0.28515625" style="66" customWidth="1"/>
    <col min="4" max="4" width="41.140625" style="66" customWidth="1"/>
    <col min="5" max="5" width="14.7109375" style="66" bestFit="1" customWidth="1"/>
    <col min="6" max="6" width="13.5703125" style="66" bestFit="1" customWidth="1"/>
    <col min="7" max="8" width="14.28515625" style="66" customWidth="1"/>
    <col min="9" max="9" width="6.42578125" style="95" customWidth="1"/>
    <col min="10" max="10" width="14.7109375" style="66" bestFit="1" customWidth="1"/>
    <col min="11" max="11" width="20" style="66" customWidth="1"/>
    <col min="12" max="16384" width="9.140625" style="66"/>
  </cols>
  <sheetData>
    <row r="1" spans="1:11" ht="42" customHeight="1" x14ac:dyDescent="0.2">
      <c r="A1" s="184" t="s">
        <v>123</v>
      </c>
      <c r="B1" s="184"/>
      <c r="C1" s="184"/>
      <c r="D1" s="184"/>
      <c r="E1" s="184"/>
      <c r="F1" s="184"/>
      <c r="G1" s="184"/>
      <c r="H1" s="115"/>
    </row>
    <row r="2" spans="1:11" ht="12" customHeight="1" x14ac:dyDescent="0.2">
      <c r="A2" s="3"/>
      <c r="B2" s="3"/>
      <c r="C2" s="3"/>
      <c r="D2" s="3"/>
      <c r="E2" s="3"/>
      <c r="F2" s="4"/>
      <c r="G2" s="4"/>
      <c r="H2" s="4"/>
    </row>
    <row r="3" spans="1:11" ht="18" customHeight="1" x14ac:dyDescent="0.2">
      <c r="A3" s="184" t="s">
        <v>24</v>
      </c>
      <c r="B3" s="190"/>
      <c r="C3" s="190"/>
      <c r="D3" s="190"/>
      <c r="E3" s="190"/>
      <c r="F3" s="190"/>
      <c r="G3" s="190"/>
      <c r="H3" s="114"/>
    </row>
    <row r="4" spans="1:11" ht="18" x14ac:dyDescent="0.2">
      <c r="A4" s="3"/>
      <c r="B4" s="3"/>
      <c r="C4" s="3"/>
      <c r="D4" s="3"/>
      <c r="E4" s="3"/>
      <c r="F4" s="4"/>
      <c r="G4" s="4"/>
      <c r="H4" s="4"/>
    </row>
    <row r="5" spans="1:11" ht="25.5" x14ac:dyDescent="0.2">
      <c r="A5" s="194" t="s">
        <v>26</v>
      </c>
      <c r="B5" s="195"/>
      <c r="C5" s="196"/>
      <c r="D5" s="15" t="s">
        <v>27</v>
      </c>
      <c r="E5" s="16" t="s">
        <v>66</v>
      </c>
      <c r="F5" s="16" t="s">
        <v>94</v>
      </c>
      <c r="G5" s="87" t="s">
        <v>96</v>
      </c>
      <c r="H5" s="87" t="s">
        <v>118</v>
      </c>
      <c r="I5" s="96" t="s">
        <v>95</v>
      </c>
      <c r="J5" s="67"/>
      <c r="K5" s="67"/>
    </row>
    <row r="6" spans="1:11" x14ac:dyDescent="0.2">
      <c r="A6" s="37"/>
      <c r="B6" s="38"/>
      <c r="C6" s="39"/>
      <c r="D6" s="51" t="s">
        <v>58</v>
      </c>
      <c r="E6" s="52">
        <f>+E7+E72</f>
        <v>22237518</v>
      </c>
      <c r="F6" s="52">
        <f>H6-G6</f>
        <v>-186440.00000000373</v>
      </c>
      <c r="G6" s="88">
        <f>+G7+G72</f>
        <v>24021363.520000003</v>
      </c>
      <c r="H6" s="140">
        <f>H7+H72</f>
        <v>23834923.52</v>
      </c>
      <c r="I6" s="94">
        <f>+H6*100/G6</f>
        <v>99.223857547283799</v>
      </c>
      <c r="J6" s="65"/>
      <c r="K6" s="67"/>
    </row>
    <row r="7" spans="1:11" ht="22.5" customHeight="1" x14ac:dyDescent="0.2">
      <c r="A7" s="79" t="s">
        <v>67</v>
      </c>
      <c r="B7" s="80"/>
      <c r="C7" s="81"/>
      <c r="D7" s="82"/>
      <c r="E7" s="83">
        <f>SUM(E8+E33+E42+E63)</f>
        <v>20228518</v>
      </c>
      <c r="F7" s="83">
        <f>H7-G7</f>
        <v>-305133.78000000119</v>
      </c>
      <c r="G7" s="89">
        <f>SUM(G8+G33+G42+G63)</f>
        <v>21163111.780000001</v>
      </c>
      <c r="H7" s="141">
        <f>H8+H33+H42+H63</f>
        <v>20857978</v>
      </c>
      <c r="I7" s="94">
        <f t="shared" ref="I7:I70" si="0">+H7*100/G7</f>
        <v>98.55818093684897</v>
      </c>
      <c r="J7" s="67"/>
      <c r="K7" s="67"/>
    </row>
    <row r="8" spans="1:11" x14ac:dyDescent="0.2">
      <c r="A8" s="58" t="s">
        <v>68</v>
      </c>
      <c r="B8" s="38"/>
      <c r="C8" s="39"/>
      <c r="D8" s="53" t="s">
        <v>69</v>
      </c>
      <c r="E8" s="54">
        <f t="shared" ref="E8" si="1">SUM(E9+E13+E19+E24)</f>
        <v>19467888</v>
      </c>
      <c r="F8" s="54">
        <f>H8-G8</f>
        <v>-334783.78000000119</v>
      </c>
      <c r="G8" s="90">
        <f>SUM(G9+G13+G19+G24+G29)</f>
        <v>20263481.780000001</v>
      </c>
      <c r="H8" s="142">
        <f>H9+H13+H19+H24+H29</f>
        <v>19928698</v>
      </c>
      <c r="I8" s="94">
        <f t="shared" si="0"/>
        <v>98.347846714425785</v>
      </c>
      <c r="J8" s="67"/>
      <c r="K8" s="67"/>
    </row>
    <row r="9" spans="1:11" x14ac:dyDescent="0.2">
      <c r="A9" s="37"/>
      <c r="B9" s="38"/>
      <c r="C9" s="39"/>
      <c r="D9" s="55" t="s">
        <v>48</v>
      </c>
      <c r="E9" s="46">
        <f t="shared" ref="E9:G9" si="2">SUM(E10)</f>
        <v>1200000</v>
      </c>
      <c r="F9" s="46">
        <f>H9-G9</f>
        <v>0</v>
      </c>
      <c r="G9" s="91">
        <f t="shared" si="2"/>
        <v>1200000</v>
      </c>
      <c r="H9" s="122">
        <f>H10</f>
        <v>1200000</v>
      </c>
      <c r="I9" s="94">
        <f t="shared" si="0"/>
        <v>100</v>
      </c>
      <c r="K9" s="67"/>
    </row>
    <row r="10" spans="1:11" x14ac:dyDescent="0.2">
      <c r="A10" s="37"/>
      <c r="B10" s="38"/>
      <c r="C10" s="39"/>
      <c r="D10" s="56" t="s">
        <v>59</v>
      </c>
      <c r="E10" s="46">
        <f>SUM(E11:E12)</f>
        <v>1200000</v>
      </c>
      <c r="F10" s="46">
        <f>H10-G10</f>
        <v>0</v>
      </c>
      <c r="G10" s="91">
        <f t="shared" ref="G10" si="3">SUM(G11:G12)</f>
        <v>1200000</v>
      </c>
      <c r="H10" s="122">
        <f>H11+H12</f>
        <v>1200000</v>
      </c>
      <c r="I10" s="94">
        <f t="shared" si="0"/>
        <v>100</v>
      </c>
      <c r="J10" s="67"/>
    </row>
    <row r="11" spans="1:11" x14ac:dyDescent="0.2">
      <c r="A11" s="37"/>
      <c r="B11" s="38"/>
      <c r="C11" s="39"/>
      <c r="D11" s="57" t="s">
        <v>52</v>
      </c>
      <c r="E11" s="33">
        <v>950000</v>
      </c>
      <c r="F11" s="33">
        <f>+H11-G11</f>
        <v>0</v>
      </c>
      <c r="G11" s="92">
        <v>950000</v>
      </c>
      <c r="H11" s="123">
        <v>950000</v>
      </c>
      <c r="I11" s="94">
        <f t="shared" si="0"/>
        <v>100</v>
      </c>
    </row>
    <row r="12" spans="1:11" x14ac:dyDescent="0.2">
      <c r="A12" s="37"/>
      <c r="B12" s="38"/>
      <c r="C12" s="39"/>
      <c r="D12" s="57" t="s">
        <v>53</v>
      </c>
      <c r="E12" s="33">
        <v>250000</v>
      </c>
      <c r="F12" s="33">
        <f>+H12-G12</f>
        <v>0</v>
      </c>
      <c r="G12" s="92">
        <v>250000</v>
      </c>
      <c r="H12" s="123">
        <v>250000</v>
      </c>
      <c r="I12" s="94">
        <f t="shared" si="0"/>
        <v>100</v>
      </c>
    </row>
    <row r="13" spans="1:11" ht="25.5" x14ac:dyDescent="0.2">
      <c r="A13" s="37"/>
      <c r="B13" s="38"/>
      <c r="C13" s="39"/>
      <c r="D13" s="55" t="s">
        <v>42</v>
      </c>
      <c r="E13" s="46">
        <f>SUM(E14)</f>
        <v>214900</v>
      </c>
      <c r="F13" s="46">
        <f>H13-G13</f>
        <v>-159190</v>
      </c>
      <c r="G13" s="91">
        <f t="shared" ref="G13" si="4">SUM(G14)</f>
        <v>214900</v>
      </c>
      <c r="H13" s="122">
        <f>H14</f>
        <v>55710</v>
      </c>
      <c r="I13" s="94">
        <f t="shared" si="0"/>
        <v>25.923685435086085</v>
      </c>
    </row>
    <row r="14" spans="1:11" x14ac:dyDescent="0.2">
      <c r="A14" s="37"/>
      <c r="B14" s="38"/>
      <c r="C14" s="39"/>
      <c r="D14" s="56" t="s">
        <v>59</v>
      </c>
      <c r="E14" s="46">
        <f>SUM(E15:E18)</f>
        <v>214900</v>
      </c>
      <c r="F14" s="46">
        <f>H14-G14</f>
        <v>-159190</v>
      </c>
      <c r="G14" s="91">
        <f t="shared" ref="G14" si="5">SUM(G15:G18)</f>
        <v>214900</v>
      </c>
      <c r="H14" s="122">
        <f>H15+H16+H18+H17</f>
        <v>55710</v>
      </c>
      <c r="I14" s="94">
        <f t="shared" si="0"/>
        <v>25.923685435086085</v>
      </c>
    </row>
    <row r="15" spans="1:11" x14ac:dyDescent="0.2">
      <c r="A15" s="37"/>
      <c r="B15" s="38"/>
      <c r="C15" s="39"/>
      <c r="D15" s="57" t="s">
        <v>52</v>
      </c>
      <c r="E15" s="33">
        <v>95400</v>
      </c>
      <c r="F15" s="33">
        <f>+H15-G15</f>
        <v>-50190</v>
      </c>
      <c r="G15" s="92">
        <v>95400</v>
      </c>
      <c r="H15" s="123">
        <v>45210</v>
      </c>
      <c r="I15" s="94">
        <f t="shared" si="0"/>
        <v>47.389937106918239</v>
      </c>
    </row>
    <row r="16" spans="1:11" x14ac:dyDescent="0.2">
      <c r="A16" s="37"/>
      <c r="B16" s="38"/>
      <c r="C16" s="39"/>
      <c r="D16" s="57" t="s">
        <v>53</v>
      </c>
      <c r="E16" s="33">
        <v>112000</v>
      </c>
      <c r="F16" s="33">
        <f>+H16-G16</f>
        <v>-106000</v>
      </c>
      <c r="G16" s="92">
        <v>110000</v>
      </c>
      <c r="H16" s="123">
        <v>4000</v>
      </c>
      <c r="I16" s="94">
        <f t="shared" si="0"/>
        <v>3.6363636363636362</v>
      </c>
    </row>
    <row r="17" spans="1:10" x14ac:dyDescent="0.2">
      <c r="A17" s="37"/>
      <c r="B17" s="38"/>
      <c r="C17" s="39"/>
      <c r="D17" s="57" t="s">
        <v>54</v>
      </c>
      <c r="E17" s="33">
        <v>7500</v>
      </c>
      <c r="F17" s="33">
        <f>+H17-G17</f>
        <v>-3000</v>
      </c>
      <c r="G17" s="92">
        <v>7500</v>
      </c>
      <c r="H17" s="123">
        <v>4500</v>
      </c>
      <c r="I17" s="94">
        <f t="shared" si="0"/>
        <v>60</v>
      </c>
    </row>
    <row r="18" spans="1:10" x14ac:dyDescent="0.2">
      <c r="A18" s="37"/>
      <c r="B18" s="38"/>
      <c r="C18" s="39"/>
      <c r="D18" s="57" t="s">
        <v>97</v>
      </c>
      <c r="E18" s="33"/>
      <c r="F18" s="33">
        <f>+H18-G18</f>
        <v>0</v>
      </c>
      <c r="G18" s="92">
        <v>2000</v>
      </c>
      <c r="H18" s="123">
        <v>2000</v>
      </c>
      <c r="I18" s="94">
        <f t="shared" si="0"/>
        <v>100</v>
      </c>
    </row>
    <row r="19" spans="1:10" ht="25.5" x14ac:dyDescent="0.2">
      <c r="A19" s="37"/>
      <c r="B19" s="38"/>
      <c r="C19" s="39"/>
      <c r="D19" s="55" t="s">
        <v>39</v>
      </c>
      <c r="E19" s="46">
        <f>SUM(E20)</f>
        <v>17980328</v>
      </c>
      <c r="F19" s="46">
        <f>H19-G19</f>
        <v>0</v>
      </c>
      <c r="G19" s="91">
        <f t="shared" ref="G19" si="6">SUM(G20)</f>
        <v>18380328</v>
      </c>
      <c r="H19" s="122">
        <f>H20</f>
        <v>18380328</v>
      </c>
      <c r="I19" s="94">
        <f t="shared" si="0"/>
        <v>100</v>
      </c>
    </row>
    <row r="20" spans="1:10" x14ac:dyDescent="0.2">
      <c r="A20" s="37"/>
      <c r="B20" s="38"/>
      <c r="C20" s="39"/>
      <c r="D20" s="56" t="s">
        <v>59</v>
      </c>
      <c r="E20" s="46">
        <f>SUM(E21:E23)</f>
        <v>17980328</v>
      </c>
      <c r="F20" s="46">
        <f>H20-G20</f>
        <v>0</v>
      </c>
      <c r="G20" s="91">
        <f t="shared" ref="G20" si="7">SUM(G21:G23)</f>
        <v>18380328</v>
      </c>
      <c r="H20" s="122">
        <f>H21+H22+H23</f>
        <v>18380328</v>
      </c>
      <c r="I20" s="94">
        <f t="shared" si="0"/>
        <v>100</v>
      </c>
      <c r="J20" s="67"/>
    </row>
    <row r="21" spans="1:10" x14ac:dyDescent="0.2">
      <c r="A21" s="37"/>
      <c r="B21" s="38"/>
      <c r="C21" s="39"/>
      <c r="D21" s="57" t="s">
        <v>52</v>
      </c>
      <c r="E21" s="33">
        <v>15629316</v>
      </c>
      <c r="F21" s="33">
        <f>+H21-G21</f>
        <v>-310988</v>
      </c>
      <c r="G21" s="92">
        <v>15769316</v>
      </c>
      <c r="H21" s="123">
        <v>15458328</v>
      </c>
      <c r="I21" s="94">
        <f t="shared" si="0"/>
        <v>98.027891634614974</v>
      </c>
    </row>
    <row r="22" spans="1:10" x14ac:dyDescent="0.2">
      <c r="A22" s="37"/>
      <c r="B22" s="38"/>
      <c r="C22" s="39"/>
      <c r="D22" s="57" t="s">
        <v>53</v>
      </c>
      <c r="E22" s="33">
        <v>2338877</v>
      </c>
      <c r="F22" s="33">
        <f>+H22-G22</f>
        <v>319123</v>
      </c>
      <c r="G22" s="92">
        <v>2598877</v>
      </c>
      <c r="H22" s="123">
        <v>2918000</v>
      </c>
      <c r="I22" s="94">
        <f t="shared" si="0"/>
        <v>112.27926523648483</v>
      </c>
    </row>
    <row r="23" spans="1:10" x14ac:dyDescent="0.2">
      <c r="A23" s="37"/>
      <c r="B23" s="38"/>
      <c r="C23" s="39"/>
      <c r="D23" s="57" t="s">
        <v>54</v>
      </c>
      <c r="E23" s="33">
        <v>12135</v>
      </c>
      <c r="F23" s="33">
        <f>+H23-G23</f>
        <v>-8135</v>
      </c>
      <c r="G23" s="92">
        <v>12135</v>
      </c>
      <c r="H23" s="123">
        <v>4000</v>
      </c>
      <c r="I23" s="94">
        <f t="shared" si="0"/>
        <v>32.962505150391429</v>
      </c>
    </row>
    <row r="24" spans="1:10" x14ac:dyDescent="0.2">
      <c r="A24" s="37"/>
      <c r="B24" s="38"/>
      <c r="C24" s="39"/>
      <c r="D24" s="55" t="s">
        <v>40</v>
      </c>
      <c r="E24" s="46">
        <f>SUM(E25)</f>
        <v>72660</v>
      </c>
      <c r="F24" s="46">
        <f>H24-G24</f>
        <v>0</v>
      </c>
      <c r="G24" s="91">
        <f t="shared" ref="G24" si="8">SUM(G25)</f>
        <v>72660</v>
      </c>
      <c r="H24" s="122">
        <f>H25</f>
        <v>72660</v>
      </c>
      <c r="I24" s="94">
        <f t="shared" si="0"/>
        <v>100</v>
      </c>
    </row>
    <row r="25" spans="1:10" x14ac:dyDescent="0.2">
      <c r="A25" s="37"/>
      <c r="B25" s="38"/>
      <c r="C25" s="39"/>
      <c r="D25" s="56" t="s">
        <v>59</v>
      </c>
      <c r="E25" s="46">
        <f>SUM(E26:E28)</f>
        <v>72660</v>
      </c>
      <c r="F25" s="46">
        <f>H25-G25</f>
        <v>0</v>
      </c>
      <c r="G25" s="91">
        <f t="shared" ref="G25" si="9">SUM(G26:G28)</f>
        <v>72660</v>
      </c>
      <c r="H25" s="122">
        <f>H26+H27+H28</f>
        <v>72660</v>
      </c>
      <c r="I25" s="94">
        <f t="shared" si="0"/>
        <v>100</v>
      </c>
    </row>
    <row r="26" spans="1:10" x14ac:dyDescent="0.2">
      <c r="A26" s="37"/>
      <c r="B26" s="38"/>
      <c r="C26" s="39"/>
      <c r="D26" s="57" t="s">
        <v>52</v>
      </c>
      <c r="E26" s="33">
        <v>37250</v>
      </c>
      <c r="F26" s="33">
        <f>+H26-G26</f>
        <v>0</v>
      </c>
      <c r="G26" s="92">
        <v>37250</v>
      </c>
      <c r="H26" s="123">
        <v>37250</v>
      </c>
      <c r="I26" s="94">
        <f t="shared" si="0"/>
        <v>100</v>
      </c>
    </row>
    <row r="27" spans="1:10" x14ac:dyDescent="0.2">
      <c r="A27" s="37"/>
      <c r="B27" s="38"/>
      <c r="C27" s="39"/>
      <c r="D27" s="57" t="s">
        <v>53</v>
      </c>
      <c r="E27" s="33">
        <v>22160</v>
      </c>
      <c r="F27" s="33">
        <f>+H27-G27</f>
        <v>0</v>
      </c>
      <c r="G27" s="92">
        <v>22160</v>
      </c>
      <c r="H27" s="123">
        <v>22160</v>
      </c>
      <c r="I27" s="94">
        <f t="shared" si="0"/>
        <v>100</v>
      </c>
    </row>
    <row r="28" spans="1:10" x14ac:dyDescent="0.2">
      <c r="A28" s="37"/>
      <c r="B28" s="38"/>
      <c r="C28" s="39"/>
      <c r="D28" s="57" t="s">
        <v>54</v>
      </c>
      <c r="E28" s="33">
        <v>13250</v>
      </c>
      <c r="F28" s="33">
        <f>+H28-G28</f>
        <v>0</v>
      </c>
      <c r="G28" s="92">
        <v>13250</v>
      </c>
      <c r="H28" s="123">
        <v>13250</v>
      </c>
      <c r="I28" s="94">
        <f t="shared" si="0"/>
        <v>100</v>
      </c>
    </row>
    <row r="29" spans="1:10" x14ac:dyDescent="0.2">
      <c r="A29" s="37"/>
      <c r="B29" s="38"/>
      <c r="C29" s="39"/>
      <c r="D29" s="107" t="s">
        <v>98</v>
      </c>
      <c r="E29" s="46">
        <f>SUM(E30)</f>
        <v>0</v>
      </c>
      <c r="F29" s="46">
        <f>H29-G29</f>
        <v>-175593.78000000003</v>
      </c>
      <c r="G29" s="91">
        <f t="shared" ref="G29" si="10">SUM(G30)</f>
        <v>395593.78</v>
      </c>
      <c r="H29" s="122">
        <f>H30</f>
        <v>220000</v>
      </c>
      <c r="I29" s="94">
        <f t="shared" si="0"/>
        <v>55.612603413531929</v>
      </c>
      <c r="J29" s="67"/>
    </row>
    <row r="30" spans="1:10" x14ac:dyDescent="0.2">
      <c r="A30" s="37"/>
      <c r="B30" s="38"/>
      <c r="C30" s="39"/>
      <c r="D30" s="56" t="s">
        <v>59</v>
      </c>
      <c r="E30" s="46">
        <f>SUM(E31:E32)</f>
        <v>0</v>
      </c>
      <c r="F30" s="46">
        <f>H30-G30</f>
        <v>-175593.78000000003</v>
      </c>
      <c r="G30" s="91">
        <f t="shared" ref="G30" si="11">SUM(G31:G32)</f>
        <v>395593.78</v>
      </c>
      <c r="H30" s="122">
        <f>H31+H32</f>
        <v>220000</v>
      </c>
      <c r="I30" s="94">
        <f t="shared" si="0"/>
        <v>55.612603413531929</v>
      </c>
    </row>
    <row r="31" spans="1:10" x14ac:dyDescent="0.2">
      <c r="A31" s="37"/>
      <c r="B31" s="38"/>
      <c r="C31" s="39"/>
      <c r="D31" s="57" t="s">
        <v>52</v>
      </c>
      <c r="E31" s="33"/>
      <c r="F31" s="33">
        <f>+H31-G31</f>
        <v>-225593.78</v>
      </c>
      <c r="G31" s="92">
        <v>225593.78</v>
      </c>
      <c r="H31" s="123">
        <v>0</v>
      </c>
      <c r="I31" s="94">
        <f t="shared" si="0"/>
        <v>0</v>
      </c>
    </row>
    <row r="32" spans="1:10" x14ac:dyDescent="0.2">
      <c r="A32" s="37"/>
      <c r="B32" s="38"/>
      <c r="C32" s="39"/>
      <c r="D32" s="57" t="s">
        <v>53</v>
      </c>
      <c r="E32" s="33"/>
      <c r="F32" s="33">
        <f>+H32-G32</f>
        <v>50000</v>
      </c>
      <c r="G32" s="92">
        <v>170000</v>
      </c>
      <c r="H32" s="123">
        <v>220000</v>
      </c>
      <c r="I32" s="94">
        <f t="shared" si="0"/>
        <v>129.41176470588235</v>
      </c>
    </row>
    <row r="33" spans="1:10" ht="25.5" x14ac:dyDescent="0.2">
      <c r="A33" s="58" t="s">
        <v>70</v>
      </c>
      <c r="B33" s="38"/>
      <c r="C33" s="39"/>
      <c r="D33" s="53" t="s">
        <v>71</v>
      </c>
      <c r="E33" s="54">
        <f>SUM(E34+E38)</f>
        <v>254450</v>
      </c>
      <c r="F33" s="46">
        <f>H33-G33</f>
        <v>10650</v>
      </c>
      <c r="G33" s="90">
        <f t="shared" ref="G33" si="12">SUM(G34+G38)</f>
        <v>347050</v>
      </c>
      <c r="H33" s="142">
        <f>H34+H38</f>
        <v>357700</v>
      </c>
      <c r="I33" s="94">
        <f t="shared" si="0"/>
        <v>103.06872208615474</v>
      </c>
      <c r="J33" s="67"/>
    </row>
    <row r="34" spans="1:10" ht="25.5" x14ac:dyDescent="0.2">
      <c r="A34" s="37"/>
      <c r="B34" s="38"/>
      <c r="C34" s="39"/>
      <c r="D34" s="55" t="s">
        <v>42</v>
      </c>
      <c r="E34" s="46">
        <f>SUM(E35)</f>
        <v>22250</v>
      </c>
      <c r="F34" s="46">
        <f>H34-G34</f>
        <v>10650</v>
      </c>
      <c r="G34" s="91">
        <f t="shared" ref="G34" si="13">SUM(G35)</f>
        <v>22250</v>
      </c>
      <c r="H34" s="122">
        <f>H35</f>
        <v>32900</v>
      </c>
      <c r="I34" s="94">
        <f t="shared" si="0"/>
        <v>147.86516853932585</v>
      </c>
    </row>
    <row r="35" spans="1:10" x14ac:dyDescent="0.2">
      <c r="A35" s="37"/>
      <c r="B35" s="38"/>
      <c r="C35" s="39"/>
      <c r="D35" s="56" t="s">
        <v>59</v>
      </c>
      <c r="E35" s="46">
        <f>SUM(E36:E37)</f>
        <v>22250</v>
      </c>
      <c r="F35" s="46">
        <f>H35-G35</f>
        <v>10650</v>
      </c>
      <c r="G35" s="91">
        <f t="shared" ref="G35" si="14">SUM(G36:G37)</f>
        <v>22250</v>
      </c>
      <c r="H35" s="122">
        <f>H36+H37</f>
        <v>32900</v>
      </c>
      <c r="I35" s="94">
        <f t="shared" si="0"/>
        <v>147.86516853932585</v>
      </c>
    </row>
    <row r="36" spans="1:10" x14ac:dyDescent="0.2">
      <c r="A36" s="37"/>
      <c r="B36" s="38"/>
      <c r="C36" s="39"/>
      <c r="D36" s="57" t="s">
        <v>52</v>
      </c>
      <c r="E36" s="33">
        <v>15450</v>
      </c>
      <c r="F36" s="33">
        <f>+H36-G36</f>
        <v>11050</v>
      </c>
      <c r="G36" s="92">
        <v>15450</v>
      </c>
      <c r="H36" s="123">
        <v>26500</v>
      </c>
      <c r="I36" s="94">
        <f t="shared" si="0"/>
        <v>171.52103559870551</v>
      </c>
    </row>
    <row r="37" spans="1:10" x14ac:dyDescent="0.2">
      <c r="A37" s="37"/>
      <c r="B37" s="38"/>
      <c r="C37" s="39"/>
      <c r="D37" s="57" t="s">
        <v>53</v>
      </c>
      <c r="E37" s="33">
        <v>6800</v>
      </c>
      <c r="F37" s="33">
        <f>+H37-G37</f>
        <v>-400</v>
      </c>
      <c r="G37" s="92">
        <v>6800</v>
      </c>
      <c r="H37" s="123">
        <v>6400</v>
      </c>
      <c r="I37" s="94">
        <f t="shared" si="0"/>
        <v>94.117647058823536</v>
      </c>
    </row>
    <row r="38" spans="1:10" x14ac:dyDescent="0.2">
      <c r="A38" s="37"/>
      <c r="B38" s="38"/>
      <c r="C38" s="39"/>
      <c r="D38" s="55" t="s">
        <v>40</v>
      </c>
      <c r="E38" s="46">
        <f>SUM(E39)</f>
        <v>232200</v>
      </c>
      <c r="F38" s="46">
        <f>H38-G38</f>
        <v>0</v>
      </c>
      <c r="G38" s="91">
        <f t="shared" ref="G38" si="15">SUM(G39)</f>
        <v>324800</v>
      </c>
      <c r="H38" s="122">
        <f>H39</f>
        <v>324800</v>
      </c>
      <c r="I38" s="94">
        <f t="shared" si="0"/>
        <v>100</v>
      </c>
    </row>
    <row r="39" spans="1:10" x14ac:dyDescent="0.2">
      <c r="A39" s="37"/>
      <c r="B39" s="38"/>
      <c r="C39" s="39"/>
      <c r="D39" s="56" t="s">
        <v>59</v>
      </c>
      <c r="E39" s="46">
        <f>SUM(E40:E41)</f>
        <v>232200</v>
      </c>
      <c r="F39" s="46">
        <f>H39-G39</f>
        <v>0</v>
      </c>
      <c r="G39" s="91">
        <f t="shared" ref="G39" si="16">SUM(G40:G41)</f>
        <v>324800</v>
      </c>
      <c r="H39" s="122">
        <f>H40+H41</f>
        <v>324800</v>
      </c>
      <c r="I39" s="94">
        <f t="shared" si="0"/>
        <v>100</v>
      </c>
    </row>
    <row r="40" spans="1:10" x14ac:dyDescent="0.2">
      <c r="A40" s="37"/>
      <c r="B40" s="38"/>
      <c r="C40" s="39"/>
      <c r="D40" s="57" t="s">
        <v>52</v>
      </c>
      <c r="E40" s="33">
        <v>207900</v>
      </c>
      <c r="F40" s="33">
        <f>+H40-G40</f>
        <v>0</v>
      </c>
      <c r="G40" s="92">
        <v>300500</v>
      </c>
      <c r="H40" s="123">
        <v>300500</v>
      </c>
      <c r="I40" s="94">
        <f t="shared" si="0"/>
        <v>100</v>
      </c>
    </row>
    <row r="41" spans="1:10" x14ac:dyDescent="0.2">
      <c r="A41" s="37"/>
      <c r="B41" s="38"/>
      <c r="C41" s="39"/>
      <c r="D41" s="57" t="s">
        <v>53</v>
      </c>
      <c r="E41" s="33">
        <v>24300</v>
      </c>
      <c r="F41" s="33">
        <f>+H41-G41</f>
        <v>0</v>
      </c>
      <c r="G41" s="92">
        <v>24300</v>
      </c>
      <c r="H41" s="123">
        <v>24300</v>
      </c>
      <c r="I41" s="94">
        <f t="shared" si="0"/>
        <v>100</v>
      </c>
    </row>
    <row r="42" spans="1:10" ht="25.5" x14ac:dyDescent="0.2">
      <c r="A42" s="58" t="s">
        <v>72</v>
      </c>
      <c r="B42" s="38"/>
      <c r="C42" s="39"/>
      <c r="D42" s="53" t="s">
        <v>73</v>
      </c>
      <c r="E42" s="54">
        <f t="shared" ref="E42:G42" si="17">SUM(E43+E47+E51+E55+E59)</f>
        <v>227780</v>
      </c>
      <c r="F42" s="54">
        <f>H42-G42</f>
        <v>0</v>
      </c>
      <c r="G42" s="90">
        <f t="shared" si="17"/>
        <v>227780</v>
      </c>
      <c r="H42" s="142">
        <f>H43+H47+H51+H55+H59</f>
        <v>227780</v>
      </c>
      <c r="I42" s="94">
        <f t="shared" si="0"/>
        <v>100</v>
      </c>
    </row>
    <row r="43" spans="1:10" x14ac:dyDescent="0.2">
      <c r="A43" s="58"/>
      <c r="B43" s="38"/>
      <c r="C43" s="39"/>
      <c r="D43" s="55" t="s">
        <v>48</v>
      </c>
      <c r="E43" s="46">
        <f>SUM(E44)</f>
        <v>15000</v>
      </c>
      <c r="F43" s="46">
        <f>H43-G43</f>
        <v>0</v>
      </c>
      <c r="G43" s="91">
        <f t="shared" ref="G43" si="18">SUM(G44)</f>
        <v>15000</v>
      </c>
      <c r="H43" s="122">
        <f>H44</f>
        <v>15000</v>
      </c>
      <c r="I43" s="94">
        <f t="shared" si="0"/>
        <v>100</v>
      </c>
    </row>
    <row r="44" spans="1:10" x14ac:dyDescent="0.2">
      <c r="A44" s="58"/>
      <c r="B44" s="38"/>
      <c r="C44" s="39"/>
      <c r="D44" s="56" t="s">
        <v>59</v>
      </c>
      <c r="E44" s="46">
        <f>SUM(E45:E46)</f>
        <v>15000</v>
      </c>
      <c r="F44" s="46">
        <f>H44-G44</f>
        <v>0</v>
      </c>
      <c r="G44" s="91">
        <f t="shared" ref="G44" si="19">SUM(G45:G46)</f>
        <v>15000</v>
      </c>
      <c r="H44" s="122">
        <f>H45+H46</f>
        <v>15000</v>
      </c>
      <c r="I44" s="94">
        <f t="shared" si="0"/>
        <v>100</v>
      </c>
    </row>
    <row r="45" spans="1:10" x14ac:dyDescent="0.2">
      <c r="A45" s="58"/>
      <c r="B45" s="38"/>
      <c r="C45" s="39"/>
      <c r="D45" s="57" t="s">
        <v>52</v>
      </c>
      <c r="E45" s="33">
        <v>4000</v>
      </c>
      <c r="F45" s="33">
        <f>+H45-G45</f>
        <v>0</v>
      </c>
      <c r="G45" s="92">
        <v>4000</v>
      </c>
      <c r="H45" s="123">
        <v>4000</v>
      </c>
      <c r="I45" s="94">
        <f t="shared" si="0"/>
        <v>100</v>
      </c>
    </row>
    <row r="46" spans="1:10" x14ac:dyDescent="0.2">
      <c r="A46" s="58"/>
      <c r="B46" s="38"/>
      <c r="C46" s="39"/>
      <c r="D46" s="57" t="s">
        <v>53</v>
      </c>
      <c r="E46" s="33">
        <v>11000</v>
      </c>
      <c r="F46" s="33">
        <f>+H46-G46</f>
        <v>0</v>
      </c>
      <c r="G46" s="92">
        <v>11000</v>
      </c>
      <c r="H46" s="123">
        <v>11000</v>
      </c>
      <c r="I46" s="94">
        <f t="shared" si="0"/>
        <v>100</v>
      </c>
    </row>
    <row r="47" spans="1:10" ht="25.5" x14ac:dyDescent="0.2">
      <c r="A47" s="58"/>
      <c r="B47" s="38"/>
      <c r="C47" s="39"/>
      <c r="D47" s="55" t="s">
        <v>42</v>
      </c>
      <c r="E47" s="46">
        <f>SUM(E48)</f>
        <v>19540</v>
      </c>
      <c r="F47" s="46">
        <f>H47-G47</f>
        <v>0</v>
      </c>
      <c r="G47" s="91">
        <f t="shared" ref="G47" si="20">SUM(G48)</f>
        <v>19540</v>
      </c>
      <c r="H47" s="122">
        <f>H48</f>
        <v>19540</v>
      </c>
      <c r="I47" s="94">
        <f t="shared" si="0"/>
        <v>100</v>
      </c>
    </row>
    <row r="48" spans="1:10" x14ac:dyDescent="0.2">
      <c r="A48" s="58"/>
      <c r="B48" s="38"/>
      <c r="C48" s="39"/>
      <c r="D48" s="56" t="s">
        <v>59</v>
      </c>
      <c r="E48" s="46">
        <f>SUM(E49:E50)</f>
        <v>19540</v>
      </c>
      <c r="F48" s="46">
        <f>H48-G48</f>
        <v>0</v>
      </c>
      <c r="G48" s="91">
        <f t="shared" ref="G48" si="21">SUM(G49:G50)</f>
        <v>19540</v>
      </c>
      <c r="H48" s="122">
        <f>H49+H50</f>
        <v>19540</v>
      </c>
      <c r="I48" s="94">
        <f t="shared" si="0"/>
        <v>100</v>
      </c>
    </row>
    <row r="49" spans="1:10" x14ac:dyDescent="0.2">
      <c r="A49" s="58"/>
      <c r="B49" s="38"/>
      <c r="C49" s="39"/>
      <c r="D49" s="57" t="s">
        <v>52</v>
      </c>
      <c r="E49" s="33">
        <v>11020</v>
      </c>
      <c r="F49" s="33">
        <f>+H49-G49</f>
        <v>0</v>
      </c>
      <c r="G49" s="92">
        <v>11020</v>
      </c>
      <c r="H49" s="123">
        <v>11020</v>
      </c>
      <c r="I49" s="94">
        <f t="shared" si="0"/>
        <v>100</v>
      </c>
    </row>
    <row r="50" spans="1:10" x14ac:dyDescent="0.2">
      <c r="A50" s="58"/>
      <c r="B50" s="38"/>
      <c r="C50" s="39"/>
      <c r="D50" s="57" t="s">
        <v>53</v>
      </c>
      <c r="E50" s="33">
        <v>8520</v>
      </c>
      <c r="F50" s="33">
        <f>+H50-G50</f>
        <v>0</v>
      </c>
      <c r="G50" s="92">
        <v>8520</v>
      </c>
      <c r="H50" s="123">
        <v>8520</v>
      </c>
      <c r="I50" s="94">
        <f t="shared" si="0"/>
        <v>100</v>
      </c>
    </row>
    <row r="51" spans="1:10" ht="25.5" x14ac:dyDescent="0.2">
      <c r="A51" s="58"/>
      <c r="B51" s="38"/>
      <c r="C51" s="39"/>
      <c r="D51" s="55" t="s">
        <v>39</v>
      </c>
      <c r="E51" s="46">
        <f>SUM(E52)</f>
        <v>54510</v>
      </c>
      <c r="F51" s="46">
        <f>H51-G51</f>
        <v>0</v>
      </c>
      <c r="G51" s="91">
        <f t="shared" ref="G51" si="22">SUM(G52)</f>
        <v>54510</v>
      </c>
      <c r="H51" s="122">
        <f>H52</f>
        <v>54510</v>
      </c>
      <c r="I51" s="94">
        <f t="shared" si="0"/>
        <v>100</v>
      </c>
    </row>
    <row r="52" spans="1:10" x14ac:dyDescent="0.2">
      <c r="A52" s="58"/>
      <c r="B52" s="38"/>
      <c r="C52" s="39"/>
      <c r="D52" s="56" t="s">
        <v>59</v>
      </c>
      <c r="E52" s="46">
        <f t="shared" ref="E52:G52" si="23">SUM(E53:E54)</f>
        <v>54510</v>
      </c>
      <c r="F52" s="46">
        <f>H52-G52</f>
        <v>0</v>
      </c>
      <c r="G52" s="91">
        <f t="shared" si="23"/>
        <v>54510</v>
      </c>
      <c r="H52" s="122">
        <f>H53+H54</f>
        <v>54510</v>
      </c>
      <c r="I52" s="94">
        <f t="shared" si="0"/>
        <v>100</v>
      </c>
    </row>
    <row r="53" spans="1:10" x14ac:dyDescent="0.2">
      <c r="A53" s="58"/>
      <c r="B53" s="38"/>
      <c r="C53" s="39"/>
      <c r="D53" s="57" t="s">
        <v>52</v>
      </c>
      <c r="E53" s="33">
        <v>47510</v>
      </c>
      <c r="F53" s="33">
        <f>+H53-G53</f>
        <v>0</v>
      </c>
      <c r="G53" s="92">
        <v>47510</v>
      </c>
      <c r="H53" s="123">
        <v>47510</v>
      </c>
      <c r="I53" s="94">
        <f t="shared" si="0"/>
        <v>100</v>
      </c>
    </row>
    <row r="54" spans="1:10" x14ac:dyDescent="0.2">
      <c r="A54" s="58"/>
      <c r="B54" s="38"/>
      <c r="C54" s="39"/>
      <c r="D54" s="57" t="s">
        <v>53</v>
      </c>
      <c r="E54" s="33">
        <v>7000</v>
      </c>
      <c r="F54" s="33">
        <f>+H54-G54</f>
        <v>0</v>
      </c>
      <c r="G54" s="92">
        <v>7000</v>
      </c>
      <c r="H54" s="123">
        <v>7000</v>
      </c>
      <c r="I54" s="94">
        <f t="shared" si="0"/>
        <v>100</v>
      </c>
    </row>
    <row r="55" spans="1:10" x14ac:dyDescent="0.2">
      <c r="A55" s="58"/>
      <c r="B55" s="38"/>
      <c r="C55" s="39"/>
      <c r="D55" s="55" t="s">
        <v>50</v>
      </c>
      <c r="E55" s="46">
        <f>SUM(E56)</f>
        <v>60280</v>
      </c>
      <c r="F55" s="46">
        <f>H55-G55</f>
        <v>0</v>
      </c>
      <c r="G55" s="91">
        <f t="shared" ref="G55" si="24">SUM(G56)</f>
        <v>60280</v>
      </c>
      <c r="H55" s="122">
        <f>H56</f>
        <v>60280</v>
      </c>
      <c r="I55" s="94">
        <f t="shared" si="0"/>
        <v>100</v>
      </c>
    </row>
    <row r="56" spans="1:10" x14ac:dyDescent="0.2">
      <c r="A56" s="58"/>
      <c r="B56" s="38"/>
      <c r="C56" s="39"/>
      <c r="D56" s="56" t="s">
        <v>59</v>
      </c>
      <c r="E56" s="46">
        <f t="shared" ref="E56:G56" si="25">SUM(E57:E58)</f>
        <v>60280</v>
      </c>
      <c r="F56" s="46">
        <f>H56-G56</f>
        <v>0</v>
      </c>
      <c r="G56" s="91">
        <f t="shared" si="25"/>
        <v>60280</v>
      </c>
      <c r="H56" s="122">
        <f>H57+H58</f>
        <v>60280</v>
      </c>
      <c r="I56" s="94">
        <f t="shared" si="0"/>
        <v>100</v>
      </c>
    </row>
    <row r="57" spans="1:10" x14ac:dyDescent="0.2">
      <c r="A57" s="58"/>
      <c r="B57" s="38"/>
      <c r="C57" s="39"/>
      <c r="D57" s="57" t="s">
        <v>52</v>
      </c>
      <c r="E57" s="33">
        <v>56280</v>
      </c>
      <c r="F57" s="33">
        <f>+H57-G57</f>
        <v>0</v>
      </c>
      <c r="G57" s="92">
        <v>56280</v>
      </c>
      <c r="H57" s="123">
        <v>56280</v>
      </c>
      <c r="I57" s="94">
        <f t="shared" si="0"/>
        <v>100</v>
      </c>
    </row>
    <row r="58" spans="1:10" x14ac:dyDescent="0.2">
      <c r="A58" s="58"/>
      <c r="B58" s="38"/>
      <c r="C58" s="39"/>
      <c r="D58" s="57" t="s">
        <v>53</v>
      </c>
      <c r="E58" s="33">
        <v>4000</v>
      </c>
      <c r="F58" s="33">
        <f>+H58-G58</f>
        <v>0</v>
      </c>
      <c r="G58" s="92">
        <v>4000</v>
      </c>
      <c r="H58" s="123">
        <v>4000</v>
      </c>
      <c r="I58" s="94">
        <f t="shared" si="0"/>
        <v>100</v>
      </c>
    </row>
    <row r="59" spans="1:10" x14ac:dyDescent="0.2">
      <c r="A59" s="37"/>
      <c r="B59" s="38"/>
      <c r="C59" s="39"/>
      <c r="D59" s="55" t="s">
        <v>40</v>
      </c>
      <c r="E59" s="46">
        <f>SUM(E60)</f>
        <v>78450</v>
      </c>
      <c r="F59" s="46">
        <f>H59-G59</f>
        <v>0</v>
      </c>
      <c r="G59" s="91">
        <f>SUM(G60)</f>
        <v>78450</v>
      </c>
      <c r="H59" s="122">
        <f>H60</f>
        <v>78450</v>
      </c>
      <c r="I59" s="94">
        <f t="shared" si="0"/>
        <v>100</v>
      </c>
    </row>
    <row r="60" spans="1:10" x14ac:dyDescent="0.2">
      <c r="A60" s="37"/>
      <c r="B60" s="38"/>
      <c r="C60" s="39"/>
      <c r="D60" s="56" t="s">
        <v>59</v>
      </c>
      <c r="E60" s="46">
        <f>SUM(E61:E62)</f>
        <v>78450</v>
      </c>
      <c r="F60" s="46">
        <f>H60-G60</f>
        <v>0</v>
      </c>
      <c r="G60" s="91">
        <f>SUM(G61:G62)</f>
        <v>78450</v>
      </c>
      <c r="H60" s="122">
        <f>H61+H62</f>
        <v>78450</v>
      </c>
      <c r="I60" s="94">
        <f t="shared" si="0"/>
        <v>100</v>
      </c>
    </row>
    <row r="61" spans="1:10" x14ac:dyDescent="0.2">
      <c r="A61" s="37"/>
      <c r="B61" s="38"/>
      <c r="C61" s="39"/>
      <c r="D61" s="57" t="s">
        <v>52</v>
      </c>
      <c r="E61" s="33">
        <v>60100</v>
      </c>
      <c r="F61" s="33">
        <f>+H61-G61</f>
        <v>0</v>
      </c>
      <c r="G61" s="92">
        <v>60100</v>
      </c>
      <c r="H61" s="123">
        <v>60100</v>
      </c>
      <c r="I61" s="94">
        <f t="shared" si="0"/>
        <v>100</v>
      </c>
    </row>
    <row r="62" spans="1:10" x14ac:dyDescent="0.2">
      <c r="A62" s="37"/>
      <c r="B62" s="38"/>
      <c r="C62" s="39"/>
      <c r="D62" s="57" t="s">
        <v>53</v>
      </c>
      <c r="E62" s="33">
        <v>18350</v>
      </c>
      <c r="F62" s="33">
        <f>+H62-G62</f>
        <v>0</v>
      </c>
      <c r="G62" s="92">
        <v>18350</v>
      </c>
      <c r="H62" s="123">
        <v>18350</v>
      </c>
      <c r="I62" s="94">
        <f t="shared" si="0"/>
        <v>100</v>
      </c>
    </row>
    <row r="63" spans="1:10" ht="25.5" x14ac:dyDescent="0.2">
      <c r="A63" s="58" t="s">
        <v>74</v>
      </c>
      <c r="B63" s="35"/>
      <c r="C63" s="36"/>
      <c r="D63" s="53" t="s">
        <v>75</v>
      </c>
      <c r="E63" s="54">
        <f t="shared" ref="E63:G63" si="26">SUM(E64+E68)</f>
        <v>278400</v>
      </c>
      <c r="F63" s="54">
        <f>H63-G63</f>
        <v>19000</v>
      </c>
      <c r="G63" s="90">
        <f t="shared" si="26"/>
        <v>324800</v>
      </c>
      <c r="H63" s="142">
        <f>H64+H68</f>
        <v>343800</v>
      </c>
      <c r="I63" s="94">
        <f t="shared" si="0"/>
        <v>105.84975369458128</v>
      </c>
      <c r="J63" s="67"/>
    </row>
    <row r="64" spans="1:10" ht="25.5" x14ac:dyDescent="0.2">
      <c r="A64" s="191"/>
      <c r="B64" s="192"/>
      <c r="C64" s="193"/>
      <c r="D64" s="55" t="s">
        <v>42</v>
      </c>
      <c r="E64" s="46">
        <f t="shared" ref="E64:G64" si="27">SUM(E65)</f>
        <v>11250</v>
      </c>
      <c r="F64" s="46">
        <f>H64-G64</f>
        <v>19000</v>
      </c>
      <c r="G64" s="91">
        <f t="shared" si="27"/>
        <v>11250</v>
      </c>
      <c r="H64" s="122">
        <f>H65</f>
        <v>30250</v>
      </c>
      <c r="I64" s="94">
        <f t="shared" si="0"/>
        <v>268.88888888888891</v>
      </c>
    </row>
    <row r="65" spans="1:11" x14ac:dyDescent="0.2">
      <c r="A65" s="34"/>
      <c r="B65" s="35"/>
      <c r="C65" s="36"/>
      <c r="D65" s="56" t="s">
        <v>59</v>
      </c>
      <c r="E65" s="46">
        <f t="shared" ref="E65:G65" si="28">SUM(E66:E67)</f>
        <v>11250</v>
      </c>
      <c r="F65" s="46">
        <f>H65-G65</f>
        <v>19000</v>
      </c>
      <c r="G65" s="91">
        <f t="shared" si="28"/>
        <v>11250</v>
      </c>
      <c r="H65" s="122">
        <f>H66+H67</f>
        <v>30250</v>
      </c>
      <c r="I65" s="94">
        <f t="shared" si="0"/>
        <v>268.88888888888891</v>
      </c>
    </row>
    <row r="66" spans="1:11" x14ac:dyDescent="0.2">
      <c r="A66" s="37"/>
      <c r="B66" s="38"/>
      <c r="C66" s="39"/>
      <c r="D66" s="57" t="s">
        <v>52</v>
      </c>
      <c r="E66" s="33">
        <v>6300</v>
      </c>
      <c r="F66" s="33">
        <f>+H66-G66</f>
        <v>18700</v>
      </c>
      <c r="G66" s="92">
        <v>6300</v>
      </c>
      <c r="H66" s="123">
        <v>25000</v>
      </c>
      <c r="I66" s="94">
        <f t="shared" si="0"/>
        <v>396.82539682539681</v>
      </c>
    </row>
    <row r="67" spans="1:11" x14ac:dyDescent="0.2">
      <c r="A67" s="37"/>
      <c r="B67" s="38"/>
      <c r="C67" s="39"/>
      <c r="D67" s="57" t="s">
        <v>53</v>
      </c>
      <c r="E67" s="33">
        <v>4950</v>
      </c>
      <c r="F67" s="33">
        <f>+H67-G67</f>
        <v>300</v>
      </c>
      <c r="G67" s="92">
        <v>4950</v>
      </c>
      <c r="H67" s="123">
        <v>5250</v>
      </c>
      <c r="I67" s="94">
        <f t="shared" si="0"/>
        <v>106.06060606060606</v>
      </c>
    </row>
    <row r="68" spans="1:11" x14ac:dyDescent="0.2">
      <c r="A68" s="37"/>
      <c r="B68" s="38"/>
      <c r="C68" s="39"/>
      <c r="D68" s="55" t="s">
        <v>40</v>
      </c>
      <c r="E68" s="46">
        <f t="shared" ref="E68:G68" si="29">SUM(E69)</f>
        <v>267150</v>
      </c>
      <c r="F68" s="46">
        <f>H68-G68</f>
        <v>0</v>
      </c>
      <c r="G68" s="91">
        <f t="shared" si="29"/>
        <v>313550</v>
      </c>
      <c r="H68" s="122">
        <f>H69</f>
        <v>313550</v>
      </c>
      <c r="I68" s="94">
        <f t="shared" si="0"/>
        <v>100</v>
      </c>
    </row>
    <row r="69" spans="1:11" x14ac:dyDescent="0.2">
      <c r="A69" s="37"/>
      <c r="B69" s="38"/>
      <c r="C69" s="39"/>
      <c r="D69" s="56" t="s">
        <v>59</v>
      </c>
      <c r="E69" s="46">
        <f t="shared" ref="E69:G69" si="30">SUM(E70:E71)</f>
        <v>267150</v>
      </c>
      <c r="F69" s="46">
        <f>H69-G69</f>
        <v>0</v>
      </c>
      <c r="G69" s="91">
        <f t="shared" si="30"/>
        <v>313550</v>
      </c>
      <c r="H69" s="122">
        <f>H70+H71</f>
        <v>313550</v>
      </c>
      <c r="I69" s="94">
        <f t="shared" si="0"/>
        <v>100</v>
      </c>
    </row>
    <row r="70" spans="1:11" x14ac:dyDescent="0.2">
      <c r="A70" s="34"/>
      <c r="B70" s="35"/>
      <c r="C70" s="36"/>
      <c r="D70" s="57" t="s">
        <v>52</v>
      </c>
      <c r="E70" s="33">
        <v>219650</v>
      </c>
      <c r="F70" s="33">
        <f>+H70-G70</f>
        <v>0</v>
      </c>
      <c r="G70" s="92">
        <v>256050</v>
      </c>
      <c r="H70" s="123">
        <v>256050</v>
      </c>
      <c r="I70" s="94">
        <f t="shared" si="0"/>
        <v>100</v>
      </c>
    </row>
    <row r="71" spans="1:11" x14ac:dyDescent="0.2">
      <c r="A71" s="34"/>
      <c r="B71" s="35"/>
      <c r="C71" s="36"/>
      <c r="D71" s="57" t="s">
        <v>53</v>
      </c>
      <c r="E71" s="33">
        <v>47500</v>
      </c>
      <c r="F71" s="33">
        <f>+H71-G71</f>
        <v>0</v>
      </c>
      <c r="G71" s="92">
        <v>57500</v>
      </c>
      <c r="H71" s="123">
        <v>57500</v>
      </c>
      <c r="I71" s="94">
        <f t="shared" ref="I71:I141" si="31">+H71*100/G71</f>
        <v>100</v>
      </c>
    </row>
    <row r="72" spans="1:11" ht="25.9" customHeight="1" x14ac:dyDescent="0.2">
      <c r="A72" s="84" t="s">
        <v>76</v>
      </c>
      <c r="B72" s="85"/>
      <c r="C72" s="86"/>
      <c r="D72" s="82"/>
      <c r="E72" s="83">
        <f>SUM(E73+E105+E124+E136)</f>
        <v>2009000</v>
      </c>
      <c r="F72" s="83">
        <f>H72-G72</f>
        <v>118693.7799999998</v>
      </c>
      <c r="G72" s="89">
        <f>SUM(G73+G105+G124+G136)</f>
        <v>2858251.74</v>
      </c>
      <c r="H72" s="141">
        <f>H73+H105+H124+H136</f>
        <v>2976945.52</v>
      </c>
      <c r="I72" s="94">
        <f t="shared" si="31"/>
        <v>104.15267061116177</v>
      </c>
      <c r="J72" s="67"/>
      <c r="K72" s="67"/>
    </row>
    <row r="73" spans="1:11" x14ac:dyDescent="0.2">
      <c r="A73" s="58" t="s">
        <v>77</v>
      </c>
      <c r="B73" s="35"/>
      <c r="C73" s="36"/>
      <c r="D73" s="53" t="s">
        <v>78</v>
      </c>
      <c r="E73" s="54">
        <f>SUM(+E74+E86+E94+E97+E80+E83+E102+E91)</f>
        <v>596500</v>
      </c>
      <c r="F73" s="54">
        <f>H73-G73</f>
        <v>40668.780000000028</v>
      </c>
      <c r="G73" s="90">
        <f t="shared" ref="G73" si="32">SUM(+G74+G86+G94+G97+G80+G83+G102+G91)</f>
        <v>734951.74</v>
      </c>
      <c r="H73" s="142">
        <f>H74+H80+H83+H86+H91+H94+H97+H102</f>
        <v>775620.52</v>
      </c>
      <c r="I73" s="94">
        <f t="shared" si="31"/>
        <v>105.53353067781022</v>
      </c>
      <c r="J73" s="67"/>
    </row>
    <row r="74" spans="1:11" ht="25.5" x14ac:dyDescent="0.2">
      <c r="A74" s="191"/>
      <c r="B74" s="192"/>
      <c r="C74" s="193"/>
      <c r="D74" s="55" t="s">
        <v>42</v>
      </c>
      <c r="E74" s="46">
        <f>SUM(E75+E77)</f>
        <v>155000</v>
      </c>
      <c r="F74" s="46">
        <f>H74-G74</f>
        <v>-139500</v>
      </c>
      <c r="G74" s="91">
        <f>SUM(G75+G77)</f>
        <v>238500</v>
      </c>
      <c r="H74" s="122">
        <f>H75+H77</f>
        <v>99000</v>
      </c>
      <c r="I74" s="94">
        <f t="shared" si="31"/>
        <v>41.509433962264154</v>
      </c>
      <c r="J74" s="67"/>
    </row>
    <row r="75" spans="1:11" x14ac:dyDescent="0.2">
      <c r="A75" s="34"/>
      <c r="B75" s="35"/>
      <c r="C75" s="36"/>
      <c r="D75" s="56" t="s">
        <v>59</v>
      </c>
      <c r="E75" s="46">
        <f>SUM(E76:E76)</f>
        <v>95000</v>
      </c>
      <c r="F75" s="46">
        <f>H75-G75</f>
        <v>-150000</v>
      </c>
      <c r="G75" s="91">
        <f>SUM(G76:G76)</f>
        <v>150000</v>
      </c>
      <c r="H75" s="122">
        <f>H76</f>
        <v>0</v>
      </c>
      <c r="I75" s="94">
        <f t="shared" si="31"/>
        <v>0</v>
      </c>
      <c r="J75" s="67"/>
    </row>
    <row r="76" spans="1:11" x14ac:dyDescent="0.2">
      <c r="A76" s="34"/>
      <c r="B76" s="35"/>
      <c r="C76" s="36"/>
      <c r="D76" s="57" t="s">
        <v>53</v>
      </c>
      <c r="E76" s="33">
        <v>95000</v>
      </c>
      <c r="F76" s="33">
        <f>+H76-G76</f>
        <v>-150000</v>
      </c>
      <c r="G76" s="92">
        <v>150000</v>
      </c>
      <c r="H76" s="123">
        <v>0</v>
      </c>
      <c r="I76" s="94">
        <f t="shared" si="31"/>
        <v>0</v>
      </c>
    </row>
    <row r="77" spans="1:11" ht="25.5" x14ac:dyDescent="0.2">
      <c r="A77" s="34"/>
      <c r="B77" s="35"/>
      <c r="C77" s="36"/>
      <c r="D77" s="56" t="s">
        <v>55</v>
      </c>
      <c r="E77" s="46">
        <f t="shared" ref="E77:G77" si="33">SUM(E78:E79)</f>
        <v>60000</v>
      </c>
      <c r="F77" s="46">
        <f>H77-G77</f>
        <v>10500</v>
      </c>
      <c r="G77" s="91">
        <f t="shared" si="33"/>
        <v>88500</v>
      </c>
      <c r="H77" s="122">
        <f>H78+H79</f>
        <v>99000</v>
      </c>
      <c r="I77" s="94">
        <f t="shared" si="31"/>
        <v>111.86440677966101</v>
      </c>
      <c r="J77" s="67"/>
    </row>
    <row r="78" spans="1:11" ht="25.5" x14ac:dyDescent="0.2">
      <c r="A78" s="34"/>
      <c r="B78" s="35"/>
      <c r="C78" s="36"/>
      <c r="D78" s="57" t="s">
        <v>79</v>
      </c>
      <c r="E78" s="33">
        <v>3000</v>
      </c>
      <c r="F78" s="33">
        <f>+H78-G78</f>
        <v>0</v>
      </c>
      <c r="G78" s="92">
        <v>3000</v>
      </c>
      <c r="H78" s="123">
        <v>3000</v>
      </c>
      <c r="I78" s="94">
        <f t="shared" si="31"/>
        <v>100</v>
      </c>
    </row>
    <row r="79" spans="1:11" ht="25.5" x14ac:dyDescent="0.2">
      <c r="A79" s="34"/>
      <c r="B79" s="35"/>
      <c r="C79" s="36"/>
      <c r="D79" s="57" t="s">
        <v>56</v>
      </c>
      <c r="E79" s="33">
        <v>57000</v>
      </c>
      <c r="F79" s="33">
        <f>+H79-G79</f>
        <v>10500</v>
      </c>
      <c r="G79" s="92">
        <v>85500</v>
      </c>
      <c r="H79" s="123">
        <v>96000</v>
      </c>
      <c r="I79" s="94">
        <f t="shared" si="31"/>
        <v>112.28070175438596</v>
      </c>
    </row>
    <row r="80" spans="1:11" ht="25.5" x14ac:dyDescent="0.2">
      <c r="A80" s="34"/>
      <c r="B80" s="35"/>
      <c r="C80" s="36"/>
      <c r="D80" s="55" t="s">
        <v>80</v>
      </c>
      <c r="E80" s="46">
        <f t="shared" ref="E80:G80" si="34">SUM(E81)</f>
        <v>60000</v>
      </c>
      <c r="F80" s="46">
        <f>H80-G80</f>
        <v>0</v>
      </c>
      <c r="G80" s="91">
        <f t="shared" si="34"/>
        <v>0</v>
      </c>
      <c r="H80" s="122">
        <f>H81</f>
        <v>0</v>
      </c>
      <c r="I80" s="94">
        <v>0</v>
      </c>
    </row>
    <row r="81" spans="1:10" ht="25.5" x14ac:dyDescent="0.2">
      <c r="A81" s="34"/>
      <c r="B81" s="35"/>
      <c r="C81" s="36"/>
      <c r="D81" s="56" t="s">
        <v>55</v>
      </c>
      <c r="E81" s="46">
        <f>SUM(E82:E82)</f>
        <v>60000</v>
      </c>
      <c r="F81" s="46">
        <f>H81-G81</f>
        <v>0</v>
      </c>
      <c r="G81" s="91">
        <f>SUM(G82:G82)</f>
        <v>0</v>
      </c>
      <c r="H81" s="122">
        <f>H82</f>
        <v>0</v>
      </c>
      <c r="I81" s="94">
        <v>0</v>
      </c>
    </row>
    <row r="82" spans="1:10" ht="25.5" x14ac:dyDescent="0.2">
      <c r="A82" s="34"/>
      <c r="B82" s="35"/>
      <c r="C82" s="36"/>
      <c r="D82" s="57" t="s">
        <v>56</v>
      </c>
      <c r="E82" s="33">
        <v>60000</v>
      </c>
      <c r="F82" s="33">
        <f>+H82-G82</f>
        <v>0</v>
      </c>
      <c r="G82" s="92">
        <v>0</v>
      </c>
      <c r="H82" s="123">
        <v>0</v>
      </c>
      <c r="I82" s="94">
        <v>0</v>
      </c>
    </row>
    <row r="83" spans="1:10" x14ac:dyDescent="0.2">
      <c r="A83" s="34"/>
      <c r="B83" s="35"/>
      <c r="C83" s="36"/>
      <c r="D83" s="55" t="s">
        <v>110</v>
      </c>
      <c r="E83" s="46">
        <f>SUM(E84)</f>
        <v>0</v>
      </c>
      <c r="F83" s="46">
        <f>H83-G83</f>
        <v>180168.78000000003</v>
      </c>
      <c r="G83" s="91">
        <f t="shared" ref="G83" si="35">SUM(G84)</f>
        <v>100000</v>
      </c>
      <c r="H83" s="122">
        <f>H84</f>
        <v>280168.78000000003</v>
      </c>
      <c r="I83" s="94">
        <f t="shared" si="31"/>
        <v>280.16878000000003</v>
      </c>
    </row>
    <row r="84" spans="1:10" ht="25.5" x14ac:dyDescent="0.2">
      <c r="A84" s="34"/>
      <c r="B84" s="35"/>
      <c r="C84" s="36"/>
      <c r="D84" s="56" t="s">
        <v>55</v>
      </c>
      <c r="E84" s="46">
        <f>SUM(E85)</f>
        <v>0</v>
      </c>
      <c r="F84" s="46">
        <f>H84-G84</f>
        <v>180168.78000000003</v>
      </c>
      <c r="G84" s="91">
        <f t="shared" ref="G84" si="36">SUM(G85)</f>
        <v>100000</v>
      </c>
      <c r="H84" s="122">
        <f>H85</f>
        <v>280168.78000000003</v>
      </c>
      <c r="I84" s="94">
        <f t="shared" si="31"/>
        <v>280.16878000000003</v>
      </c>
      <c r="J84" s="67"/>
    </row>
    <row r="85" spans="1:10" ht="25.5" x14ac:dyDescent="0.2">
      <c r="A85" s="34"/>
      <c r="B85" s="35"/>
      <c r="C85" s="36"/>
      <c r="D85" s="57" t="s">
        <v>56</v>
      </c>
      <c r="E85" s="33">
        <v>0</v>
      </c>
      <c r="F85" s="110">
        <f>+H85-G85</f>
        <v>180168.78000000003</v>
      </c>
      <c r="G85" s="111">
        <v>100000</v>
      </c>
      <c r="H85" s="143">
        <v>280168.78000000003</v>
      </c>
      <c r="I85" s="94">
        <f t="shared" si="31"/>
        <v>280.16878000000003</v>
      </c>
    </row>
    <row r="86" spans="1:10" ht="25.5" x14ac:dyDescent="0.2">
      <c r="A86" s="191"/>
      <c r="B86" s="192"/>
      <c r="C86" s="193"/>
      <c r="D86" s="107" t="s">
        <v>49</v>
      </c>
      <c r="E86" s="46">
        <f>SUM(E87+E89)</f>
        <v>359500</v>
      </c>
      <c r="F86" s="46">
        <f>H86-G86</f>
        <v>0</v>
      </c>
      <c r="G86" s="93">
        <f t="shared" ref="G86" si="37">SUM(G87+G89)</f>
        <v>359500</v>
      </c>
      <c r="H86" s="121">
        <f>H87+H89</f>
        <v>359500</v>
      </c>
      <c r="I86" s="94">
        <f t="shared" si="31"/>
        <v>100</v>
      </c>
    </row>
    <row r="87" spans="1:10" x14ac:dyDescent="0.2">
      <c r="A87" s="34"/>
      <c r="B87" s="35"/>
      <c r="C87" s="36"/>
      <c r="D87" s="56" t="s">
        <v>59</v>
      </c>
      <c r="E87" s="46">
        <f>SUM(E88)</f>
        <v>222000</v>
      </c>
      <c r="F87" s="46">
        <f>H87-G87</f>
        <v>0</v>
      </c>
      <c r="G87" s="91">
        <f t="shared" ref="G87" si="38">SUM(G88)</f>
        <v>222000</v>
      </c>
      <c r="H87" s="122">
        <f>H88</f>
        <v>222000</v>
      </c>
      <c r="I87" s="94">
        <f t="shared" si="31"/>
        <v>100</v>
      </c>
    </row>
    <row r="88" spans="1:10" x14ac:dyDescent="0.2">
      <c r="A88" s="34"/>
      <c r="B88" s="35"/>
      <c r="C88" s="36"/>
      <c r="D88" s="57" t="s">
        <v>53</v>
      </c>
      <c r="E88" s="33">
        <v>222000</v>
      </c>
      <c r="F88" s="33">
        <f>+H88-G88</f>
        <v>0</v>
      </c>
      <c r="G88" s="92">
        <v>222000</v>
      </c>
      <c r="H88" s="123">
        <v>222000</v>
      </c>
      <c r="I88" s="94">
        <f t="shared" si="31"/>
        <v>100</v>
      </c>
    </row>
    <row r="89" spans="1:10" ht="25.5" x14ac:dyDescent="0.2">
      <c r="A89" s="34"/>
      <c r="B89" s="35"/>
      <c r="C89" s="36"/>
      <c r="D89" s="56" t="s">
        <v>55</v>
      </c>
      <c r="E89" s="46">
        <f>SUM(E90)</f>
        <v>137500</v>
      </c>
      <c r="F89" s="46">
        <f>H89-G89</f>
        <v>0</v>
      </c>
      <c r="G89" s="91">
        <f t="shared" ref="G89" si="39">SUM(G90)</f>
        <v>137500</v>
      </c>
      <c r="H89" s="122">
        <f>H90</f>
        <v>137500</v>
      </c>
      <c r="I89" s="94">
        <f t="shared" si="31"/>
        <v>100</v>
      </c>
    </row>
    <row r="90" spans="1:10" ht="25.5" x14ac:dyDescent="0.2">
      <c r="A90" s="34"/>
      <c r="B90" s="35"/>
      <c r="C90" s="36"/>
      <c r="D90" s="57" t="s">
        <v>56</v>
      </c>
      <c r="E90" s="33">
        <v>137500</v>
      </c>
      <c r="F90" s="33">
        <f>+H90-G90</f>
        <v>0</v>
      </c>
      <c r="G90" s="92">
        <v>137500</v>
      </c>
      <c r="H90" s="123">
        <v>137500</v>
      </c>
      <c r="I90" s="94">
        <f t="shared" si="31"/>
        <v>100</v>
      </c>
    </row>
    <row r="91" spans="1:10" x14ac:dyDescent="0.2">
      <c r="A91" s="34"/>
      <c r="B91" s="35"/>
      <c r="C91" s="36"/>
      <c r="D91" s="107" t="s">
        <v>99</v>
      </c>
      <c r="E91" s="46">
        <f t="shared" ref="E91:G91" si="40">SUM(E92)</f>
        <v>0</v>
      </c>
      <c r="F91" s="46">
        <f>H91-G91</f>
        <v>0</v>
      </c>
      <c r="G91" s="91">
        <f t="shared" si="40"/>
        <v>1951.74</v>
      </c>
      <c r="H91" s="122">
        <f>H92</f>
        <v>1951.74</v>
      </c>
      <c r="I91" s="94">
        <f t="shared" si="31"/>
        <v>100</v>
      </c>
      <c r="J91" s="67"/>
    </row>
    <row r="92" spans="1:10" x14ac:dyDescent="0.2">
      <c r="A92" s="34"/>
      <c r="B92" s="35"/>
      <c r="C92" s="36"/>
      <c r="D92" s="56" t="s">
        <v>59</v>
      </c>
      <c r="E92" s="46">
        <f>SUM(E93:E93)</f>
        <v>0</v>
      </c>
      <c r="F92" s="46">
        <f>H92-G92</f>
        <v>0</v>
      </c>
      <c r="G92" s="91">
        <f>SUM(G93:G93)</f>
        <v>1951.74</v>
      </c>
      <c r="H92" s="122">
        <f>H93</f>
        <v>1951.74</v>
      </c>
      <c r="I92" s="94">
        <f t="shared" si="31"/>
        <v>100</v>
      </c>
    </row>
    <row r="93" spans="1:10" x14ac:dyDescent="0.2">
      <c r="A93" s="34"/>
      <c r="B93" s="35"/>
      <c r="C93" s="36"/>
      <c r="D93" s="57" t="s">
        <v>53</v>
      </c>
      <c r="E93" s="33">
        <v>0</v>
      </c>
      <c r="F93" s="33">
        <f>+H93-G93</f>
        <v>0</v>
      </c>
      <c r="G93" s="92">
        <v>1951.74</v>
      </c>
      <c r="H93" s="123">
        <v>1951.74</v>
      </c>
      <c r="I93" s="94">
        <f t="shared" si="31"/>
        <v>100</v>
      </c>
    </row>
    <row r="94" spans="1:10" ht="25.5" x14ac:dyDescent="0.2">
      <c r="A94" s="34"/>
      <c r="B94" s="35"/>
      <c r="C94" s="36"/>
      <c r="D94" s="55" t="s">
        <v>46</v>
      </c>
      <c r="E94" s="46">
        <f t="shared" ref="E94:G95" si="41">SUM(E95)</f>
        <v>12000</v>
      </c>
      <c r="F94" s="46">
        <f>H94-G94</f>
        <v>0</v>
      </c>
      <c r="G94" s="91">
        <f t="shared" si="41"/>
        <v>12000</v>
      </c>
      <c r="H94" s="122">
        <f>H95</f>
        <v>12000</v>
      </c>
      <c r="I94" s="94">
        <f t="shared" si="31"/>
        <v>100</v>
      </c>
    </row>
    <row r="95" spans="1:10" ht="25.5" x14ac:dyDescent="0.2">
      <c r="A95" s="34"/>
      <c r="B95" s="35"/>
      <c r="C95" s="36"/>
      <c r="D95" s="56" t="s">
        <v>55</v>
      </c>
      <c r="E95" s="46">
        <f t="shared" si="41"/>
        <v>12000</v>
      </c>
      <c r="F95" s="46">
        <f>H95-G95</f>
        <v>0</v>
      </c>
      <c r="G95" s="91">
        <f t="shared" si="41"/>
        <v>12000</v>
      </c>
      <c r="H95" s="122">
        <f>H96</f>
        <v>12000</v>
      </c>
      <c r="I95" s="94">
        <f t="shared" si="31"/>
        <v>100</v>
      </c>
    </row>
    <row r="96" spans="1:10" ht="25.5" x14ac:dyDescent="0.2">
      <c r="A96" s="191"/>
      <c r="B96" s="192"/>
      <c r="C96" s="193"/>
      <c r="D96" s="57" t="s">
        <v>56</v>
      </c>
      <c r="E96" s="33">
        <v>12000</v>
      </c>
      <c r="F96" s="33">
        <f>+H96-G96</f>
        <v>0</v>
      </c>
      <c r="G96" s="92">
        <v>12000</v>
      </c>
      <c r="H96" s="123">
        <v>12000</v>
      </c>
      <c r="I96" s="94">
        <f t="shared" si="31"/>
        <v>100</v>
      </c>
    </row>
    <row r="97" spans="1:10" ht="38.25" x14ac:dyDescent="0.2">
      <c r="A97" s="37"/>
      <c r="B97" s="38"/>
      <c r="C97" s="39"/>
      <c r="D97" s="55" t="s">
        <v>44</v>
      </c>
      <c r="E97" s="46">
        <f>+E98+E100</f>
        <v>10000</v>
      </c>
      <c r="F97" s="46">
        <f>H97-G97</f>
        <v>0</v>
      </c>
      <c r="G97" s="91">
        <f t="shared" ref="G97" si="42">+G98+G100</f>
        <v>20000</v>
      </c>
      <c r="H97" s="122">
        <f>H98+H100</f>
        <v>20000</v>
      </c>
      <c r="I97" s="94">
        <f t="shared" si="31"/>
        <v>100</v>
      </c>
      <c r="J97" s="67"/>
    </row>
    <row r="98" spans="1:10" x14ac:dyDescent="0.2">
      <c r="A98" s="37"/>
      <c r="B98" s="38"/>
      <c r="C98" s="39"/>
      <c r="D98" s="56" t="s">
        <v>59</v>
      </c>
      <c r="E98" s="46">
        <f>SUM(E99)</f>
        <v>10000</v>
      </c>
      <c r="F98" s="46">
        <f>H98-G98</f>
        <v>5000</v>
      </c>
      <c r="G98" s="91">
        <f t="shared" ref="G98" si="43">SUM(G99)</f>
        <v>15000</v>
      </c>
      <c r="H98" s="122">
        <f>H99</f>
        <v>20000</v>
      </c>
      <c r="I98" s="94">
        <f t="shared" si="31"/>
        <v>133.33333333333334</v>
      </c>
    </row>
    <row r="99" spans="1:10" x14ac:dyDescent="0.2">
      <c r="A99" s="37"/>
      <c r="B99" s="38"/>
      <c r="C99" s="39"/>
      <c r="D99" s="57" t="s">
        <v>53</v>
      </c>
      <c r="E99" s="33">
        <v>10000</v>
      </c>
      <c r="F99" s="33">
        <f>H99-G99</f>
        <v>5000</v>
      </c>
      <c r="G99" s="92">
        <v>15000</v>
      </c>
      <c r="H99" s="123">
        <v>20000</v>
      </c>
      <c r="I99" s="94">
        <f t="shared" si="31"/>
        <v>133.33333333333334</v>
      </c>
    </row>
    <row r="100" spans="1:10" ht="25.5" x14ac:dyDescent="0.2">
      <c r="A100" s="37"/>
      <c r="B100" s="38"/>
      <c r="C100" s="39"/>
      <c r="D100" s="56" t="s">
        <v>55</v>
      </c>
      <c r="E100" s="46">
        <f>SUM(E101)</f>
        <v>0</v>
      </c>
      <c r="F100" s="46">
        <f>H100-G100</f>
        <v>-5000</v>
      </c>
      <c r="G100" s="91">
        <f t="shared" ref="G100" si="44">SUM(G101)</f>
        <v>5000</v>
      </c>
      <c r="H100" s="122">
        <f>H101</f>
        <v>0</v>
      </c>
      <c r="I100" s="94">
        <f t="shared" si="31"/>
        <v>0</v>
      </c>
    </row>
    <row r="101" spans="1:10" ht="25.5" x14ac:dyDescent="0.2">
      <c r="A101" s="37"/>
      <c r="B101" s="38"/>
      <c r="C101" s="39"/>
      <c r="D101" s="57" t="s">
        <v>56</v>
      </c>
      <c r="E101" s="33">
        <v>0</v>
      </c>
      <c r="F101" s="33">
        <f>+H101-G101</f>
        <v>-5000</v>
      </c>
      <c r="G101" s="92">
        <v>5000</v>
      </c>
      <c r="H101" s="123">
        <v>0</v>
      </c>
      <c r="I101" s="94">
        <f t="shared" si="31"/>
        <v>0</v>
      </c>
    </row>
    <row r="102" spans="1:10" x14ac:dyDescent="0.2">
      <c r="A102" s="37"/>
      <c r="B102" s="38"/>
      <c r="C102" s="39"/>
      <c r="D102" s="55" t="s">
        <v>116</v>
      </c>
      <c r="E102" s="46">
        <f t="shared" ref="E102:G103" si="45">SUM(E103)</f>
        <v>0</v>
      </c>
      <c r="F102" s="46">
        <f>H102-G102</f>
        <v>0</v>
      </c>
      <c r="G102" s="91">
        <f t="shared" si="45"/>
        <v>3000</v>
      </c>
      <c r="H102" s="122">
        <f>H103</f>
        <v>3000</v>
      </c>
      <c r="I102" s="94">
        <f t="shared" si="31"/>
        <v>100</v>
      </c>
    </row>
    <row r="103" spans="1:10" ht="25.5" x14ac:dyDescent="0.2">
      <c r="A103" s="37"/>
      <c r="B103" s="38"/>
      <c r="C103" s="39"/>
      <c r="D103" s="56" t="s">
        <v>55</v>
      </c>
      <c r="E103" s="46">
        <f t="shared" si="45"/>
        <v>0</v>
      </c>
      <c r="F103" s="46">
        <f>H103-G103</f>
        <v>0</v>
      </c>
      <c r="G103" s="91">
        <f t="shared" si="45"/>
        <v>3000</v>
      </c>
      <c r="H103" s="122">
        <f>H104</f>
        <v>3000</v>
      </c>
      <c r="I103" s="94">
        <f t="shared" si="31"/>
        <v>100</v>
      </c>
    </row>
    <row r="104" spans="1:10" ht="25.5" x14ac:dyDescent="0.2">
      <c r="A104" s="37"/>
      <c r="B104" s="38"/>
      <c r="C104" s="39"/>
      <c r="D104" s="57" t="s">
        <v>56</v>
      </c>
      <c r="E104" s="33">
        <v>0</v>
      </c>
      <c r="F104" s="33">
        <f>+H104-G104</f>
        <v>0</v>
      </c>
      <c r="G104" s="92">
        <v>3000</v>
      </c>
      <c r="H104" s="123">
        <v>3000</v>
      </c>
      <c r="I104" s="94">
        <f t="shared" si="31"/>
        <v>100</v>
      </c>
    </row>
    <row r="105" spans="1:10" x14ac:dyDescent="0.2">
      <c r="A105" s="58" t="s">
        <v>81</v>
      </c>
      <c r="B105" s="35"/>
      <c r="C105" s="36"/>
      <c r="D105" s="53" t="s">
        <v>82</v>
      </c>
      <c r="E105" s="54">
        <f>SUM(E106+E115+E109+E112+E118)</f>
        <v>996000</v>
      </c>
      <c r="F105" s="33">
        <f>+H105-G105</f>
        <v>5425</v>
      </c>
      <c r="G105" s="90">
        <f t="shared" ref="G105" si="46">SUM(G106+G115+G109+G112+G118)</f>
        <v>1696800</v>
      </c>
      <c r="H105" s="142">
        <f>H106+H109+H112+H115+H118+H121</f>
        <v>1702225</v>
      </c>
      <c r="I105" s="94">
        <f t="shared" si="31"/>
        <v>100.3197194719472</v>
      </c>
    </row>
    <row r="106" spans="1:10" x14ac:dyDescent="0.2">
      <c r="A106" s="191"/>
      <c r="B106" s="192"/>
      <c r="C106" s="193"/>
      <c r="D106" s="55" t="s">
        <v>48</v>
      </c>
      <c r="E106" s="46">
        <f t="shared" ref="E106:G106" si="47">SUM(E108)</f>
        <v>186000</v>
      </c>
      <c r="F106" s="46">
        <f>H106-G106</f>
        <v>0</v>
      </c>
      <c r="G106" s="91">
        <f t="shared" si="47"/>
        <v>186000</v>
      </c>
      <c r="H106" s="122">
        <f>H107</f>
        <v>186000</v>
      </c>
      <c r="I106" s="94">
        <f t="shared" si="31"/>
        <v>100</v>
      </c>
    </row>
    <row r="107" spans="1:10" ht="25.5" x14ac:dyDescent="0.2">
      <c r="A107" s="34"/>
      <c r="B107" s="35"/>
      <c r="C107" s="36"/>
      <c r="D107" s="56" t="s">
        <v>55</v>
      </c>
      <c r="E107" s="46">
        <f t="shared" ref="E107:G107" si="48">SUM(E108)</f>
        <v>186000</v>
      </c>
      <c r="F107" s="46">
        <f>H107-G107</f>
        <v>0</v>
      </c>
      <c r="G107" s="91">
        <f t="shared" si="48"/>
        <v>186000</v>
      </c>
      <c r="H107" s="122">
        <f>H108</f>
        <v>186000</v>
      </c>
      <c r="I107" s="94">
        <f t="shared" si="31"/>
        <v>100</v>
      </c>
    </row>
    <row r="108" spans="1:10" ht="25.5" x14ac:dyDescent="0.2">
      <c r="A108" s="34"/>
      <c r="B108" s="35"/>
      <c r="C108" s="36"/>
      <c r="D108" s="57" t="s">
        <v>56</v>
      </c>
      <c r="E108" s="33">
        <v>186000</v>
      </c>
      <c r="F108" s="33">
        <f>+H108-G108</f>
        <v>0</v>
      </c>
      <c r="G108" s="92">
        <v>186000</v>
      </c>
      <c r="H108" s="123">
        <v>186000</v>
      </c>
      <c r="I108" s="94">
        <f t="shared" si="31"/>
        <v>100</v>
      </c>
    </row>
    <row r="109" spans="1:10" ht="25.5" x14ac:dyDescent="0.2">
      <c r="A109" s="34"/>
      <c r="B109" s="35"/>
      <c r="C109" s="36"/>
      <c r="D109" s="107" t="s">
        <v>111</v>
      </c>
      <c r="E109" s="46">
        <f t="shared" ref="E109:G109" si="49">SUM(E110)</f>
        <v>0</v>
      </c>
      <c r="F109" s="46">
        <f>H109-G109</f>
        <v>0</v>
      </c>
      <c r="G109" s="91">
        <f t="shared" si="49"/>
        <v>219540.59</v>
      </c>
      <c r="H109" s="122">
        <f>H110</f>
        <v>219540.59</v>
      </c>
      <c r="I109" s="94">
        <f t="shared" si="31"/>
        <v>100</v>
      </c>
    </row>
    <row r="110" spans="1:10" ht="25.5" x14ac:dyDescent="0.2">
      <c r="A110" s="34"/>
      <c r="B110" s="35"/>
      <c r="C110" s="36"/>
      <c r="D110" s="56" t="s">
        <v>55</v>
      </c>
      <c r="E110" s="46">
        <f>SUM(E111:E111)</f>
        <v>0</v>
      </c>
      <c r="F110" s="46">
        <f>H110-G110</f>
        <v>0</v>
      </c>
      <c r="G110" s="91">
        <f>SUM(G111:G111)</f>
        <v>219540.59</v>
      </c>
      <c r="H110" s="122">
        <f>H111</f>
        <v>219540.59</v>
      </c>
      <c r="I110" s="94">
        <f t="shared" si="31"/>
        <v>100</v>
      </c>
    </row>
    <row r="111" spans="1:10" ht="25.5" x14ac:dyDescent="0.2">
      <c r="A111" s="34"/>
      <c r="B111" s="35"/>
      <c r="C111" s="36"/>
      <c r="D111" s="57" t="s">
        <v>56</v>
      </c>
      <c r="E111" s="33"/>
      <c r="F111" s="33">
        <f>+H111-G111</f>
        <v>0</v>
      </c>
      <c r="G111" s="92">
        <v>219540.59</v>
      </c>
      <c r="H111" s="123">
        <v>219540.59</v>
      </c>
      <c r="I111" s="94">
        <f t="shared" si="31"/>
        <v>100</v>
      </c>
    </row>
    <row r="112" spans="1:10" ht="25.5" x14ac:dyDescent="0.2">
      <c r="A112" s="34"/>
      <c r="B112" s="35"/>
      <c r="C112" s="36"/>
      <c r="D112" s="107" t="s">
        <v>117</v>
      </c>
      <c r="E112" s="46">
        <f t="shared" ref="E112:G112" si="50">SUM(E113)</f>
        <v>0</v>
      </c>
      <c r="F112" s="46">
        <f>H112-G112</f>
        <v>-4575</v>
      </c>
      <c r="G112" s="91">
        <f t="shared" si="50"/>
        <v>457934.41</v>
      </c>
      <c r="H112" s="122">
        <f>H113</f>
        <v>453359.41</v>
      </c>
      <c r="I112" s="94">
        <f t="shared" si="31"/>
        <v>99.000948629302613</v>
      </c>
    </row>
    <row r="113" spans="1:10" ht="25.5" x14ac:dyDescent="0.2">
      <c r="A113" s="34"/>
      <c r="B113" s="35"/>
      <c r="C113" s="36"/>
      <c r="D113" s="56" t="s">
        <v>55</v>
      </c>
      <c r="E113" s="46">
        <f>SUM(E114:E114)</f>
        <v>0</v>
      </c>
      <c r="F113" s="46">
        <f>H113-G113</f>
        <v>-4575</v>
      </c>
      <c r="G113" s="91">
        <f>SUM(G114:G114)</f>
        <v>457934.41</v>
      </c>
      <c r="H113" s="122">
        <f>H114</f>
        <v>453359.41</v>
      </c>
      <c r="I113" s="94">
        <f t="shared" si="31"/>
        <v>99.000948629302613</v>
      </c>
    </row>
    <row r="114" spans="1:10" ht="25.5" x14ac:dyDescent="0.2">
      <c r="A114" s="34"/>
      <c r="B114" s="35"/>
      <c r="C114" s="36"/>
      <c r="D114" s="57" t="s">
        <v>56</v>
      </c>
      <c r="E114" s="33">
        <v>0</v>
      </c>
      <c r="F114" s="33">
        <f>+H114-G114</f>
        <v>-4575</v>
      </c>
      <c r="G114" s="92">
        <v>457934.41</v>
      </c>
      <c r="H114" s="123">
        <v>453359.41</v>
      </c>
      <c r="I114" s="94">
        <f t="shared" si="31"/>
        <v>99.000948629302613</v>
      </c>
    </row>
    <row r="115" spans="1:10" ht="25.5" x14ac:dyDescent="0.2">
      <c r="A115" s="34"/>
      <c r="B115" s="35"/>
      <c r="C115" s="36"/>
      <c r="D115" s="55" t="s">
        <v>49</v>
      </c>
      <c r="E115" s="46">
        <f>SUM(E116)</f>
        <v>810000</v>
      </c>
      <c r="F115" s="46">
        <f>H115-G115</f>
        <v>0</v>
      </c>
      <c r="G115" s="91">
        <f t="shared" ref="G115" si="51">SUM(G116)</f>
        <v>810000</v>
      </c>
      <c r="H115" s="122">
        <f>H116</f>
        <v>810000</v>
      </c>
      <c r="I115" s="94">
        <f t="shared" si="31"/>
        <v>100</v>
      </c>
    </row>
    <row r="116" spans="1:10" ht="25.5" x14ac:dyDescent="0.2">
      <c r="A116" s="34"/>
      <c r="B116" s="35"/>
      <c r="C116" s="36"/>
      <c r="D116" s="56" t="s">
        <v>55</v>
      </c>
      <c r="E116" s="46">
        <f>SUM(E117:E117)</f>
        <v>810000</v>
      </c>
      <c r="F116" s="46">
        <f>H116-G116</f>
        <v>0</v>
      </c>
      <c r="G116" s="91">
        <f>SUM(G117:G117)</f>
        <v>810000</v>
      </c>
      <c r="H116" s="122">
        <f>H117</f>
        <v>810000</v>
      </c>
      <c r="I116" s="94">
        <f t="shared" si="31"/>
        <v>100</v>
      </c>
    </row>
    <row r="117" spans="1:10" ht="25.5" x14ac:dyDescent="0.2">
      <c r="A117" s="34"/>
      <c r="B117" s="35"/>
      <c r="C117" s="36"/>
      <c r="D117" s="57" t="s">
        <v>56</v>
      </c>
      <c r="E117" s="33">
        <v>810000</v>
      </c>
      <c r="F117" s="33">
        <f>+H117-G117</f>
        <v>0</v>
      </c>
      <c r="G117" s="92">
        <v>810000</v>
      </c>
      <c r="H117" s="123">
        <v>810000</v>
      </c>
      <c r="I117" s="94">
        <f t="shared" si="31"/>
        <v>100</v>
      </c>
    </row>
    <row r="118" spans="1:10" x14ac:dyDescent="0.2">
      <c r="A118" s="34"/>
      <c r="B118" s="35"/>
      <c r="C118" s="36"/>
      <c r="D118" s="107" t="s">
        <v>99</v>
      </c>
      <c r="E118" s="46">
        <f t="shared" ref="E118:G118" si="52">SUM(E119)</f>
        <v>0</v>
      </c>
      <c r="F118" s="46">
        <f>H118-G118</f>
        <v>0</v>
      </c>
      <c r="G118" s="91">
        <f t="shared" si="52"/>
        <v>23325</v>
      </c>
      <c r="H118" s="122">
        <f>H119</f>
        <v>23325</v>
      </c>
      <c r="I118" s="94">
        <f t="shared" si="31"/>
        <v>100</v>
      </c>
    </row>
    <row r="119" spans="1:10" ht="25.5" x14ac:dyDescent="0.2">
      <c r="A119" s="34"/>
      <c r="B119" s="35"/>
      <c r="C119" s="36"/>
      <c r="D119" s="56" t="s">
        <v>55</v>
      </c>
      <c r="E119" s="46">
        <f>SUM(E120:E120)</f>
        <v>0</v>
      </c>
      <c r="F119" s="46">
        <f>H119-G119</f>
        <v>0</v>
      </c>
      <c r="G119" s="91">
        <f>SUM(G120:G120)</f>
        <v>23325</v>
      </c>
      <c r="H119" s="122">
        <f>H120</f>
        <v>23325</v>
      </c>
      <c r="I119" s="94">
        <f t="shared" si="31"/>
        <v>100</v>
      </c>
    </row>
    <row r="120" spans="1:10" ht="25.5" x14ac:dyDescent="0.2">
      <c r="A120" s="34"/>
      <c r="B120" s="35"/>
      <c r="C120" s="36"/>
      <c r="D120" s="57" t="s">
        <v>56</v>
      </c>
      <c r="E120" s="33">
        <v>0</v>
      </c>
      <c r="F120" s="33">
        <f>+H120-G120</f>
        <v>0</v>
      </c>
      <c r="G120" s="92">
        <v>23325</v>
      </c>
      <c r="H120" s="123">
        <v>23325</v>
      </c>
      <c r="I120" s="94">
        <f t="shared" si="31"/>
        <v>100</v>
      </c>
    </row>
    <row r="121" spans="1:10" ht="25.5" x14ac:dyDescent="0.2">
      <c r="A121" s="34"/>
      <c r="B121" s="35"/>
      <c r="C121" s="36"/>
      <c r="D121" s="55" t="s">
        <v>42</v>
      </c>
      <c r="E121" s="46">
        <f>E122</f>
        <v>0</v>
      </c>
      <c r="F121" s="46">
        <f t="shared" ref="F121:F123" si="53">+H121-G121</f>
        <v>10000</v>
      </c>
      <c r="G121" s="91">
        <f>G122</f>
        <v>0</v>
      </c>
      <c r="H121" s="122">
        <f>H122</f>
        <v>10000</v>
      </c>
      <c r="I121" s="94">
        <v>0</v>
      </c>
    </row>
    <row r="122" spans="1:10" ht="25.5" x14ac:dyDescent="0.2">
      <c r="A122" s="34"/>
      <c r="B122" s="35"/>
      <c r="C122" s="36"/>
      <c r="D122" s="56" t="s">
        <v>55</v>
      </c>
      <c r="E122" s="33">
        <f>E123</f>
        <v>0</v>
      </c>
      <c r="F122" s="33">
        <f t="shared" si="53"/>
        <v>10000</v>
      </c>
      <c r="G122" s="92">
        <f>G123</f>
        <v>0</v>
      </c>
      <c r="H122" s="123">
        <f>H123</f>
        <v>10000</v>
      </c>
      <c r="I122" s="94">
        <v>0</v>
      </c>
    </row>
    <row r="123" spans="1:10" ht="25.5" x14ac:dyDescent="0.2">
      <c r="A123" s="34"/>
      <c r="B123" s="35"/>
      <c r="C123" s="36"/>
      <c r="D123" s="57" t="s">
        <v>56</v>
      </c>
      <c r="E123" s="33">
        <v>0</v>
      </c>
      <c r="F123" s="33">
        <f t="shared" si="53"/>
        <v>10000</v>
      </c>
      <c r="G123" s="92">
        <v>0</v>
      </c>
      <c r="H123" s="123">
        <v>10000</v>
      </c>
      <c r="I123" s="94">
        <v>0</v>
      </c>
    </row>
    <row r="124" spans="1:10" ht="25.5" x14ac:dyDescent="0.2">
      <c r="A124" s="58" t="s">
        <v>83</v>
      </c>
      <c r="B124" s="35"/>
      <c r="C124" s="36"/>
      <c r="D124" s="53" t="s">
        <v>84</v>
      </c>
      <c r="E124" s="46">
        <f t="shared" ref="E124:G124" si="54">SUM(E125+E129)</f>
        <v>134000</v>
      </c>
      <c r="F124" s="46">
        <f>H124-G124</f>
        <v>72600</v>
      </c>
      <c r="G124" s="91">
        <f t="shared" si="54"/>
        <v>144000</v>
      </c>
      <c r="H124" s="122">
        <f>H125+H129+H132</f>
        <v>216600</v>
      </c>
      <c r="I124" s="94">
        <f t="shared" si="31"/>
        <v>150.41666666666666</v>
      </c>
      <c r="J124" s="67"/>
    </row>
    <row r="125" spans="1:10" x14ac:dyDescent="0.2">
      <c r="A125" s="34"/>
      <c r="B125" s="35"/>
      <c r="C125" s="36"/>
      <c r="D125" s="55" t="s">
        <v>48</v>
      </c>
      <c r="E125" s="46">
        <f t="shared" ref="E125:G125" si="55">SUM(E126)</f>
        <v>130000</v>
      </c>
      <c r="F125" s="46">
        <f>H125-G125</f>
        <v>0</v>
      </c>
      <c r="G125" s="91">
        <f t="shared" si="55"/>
        <v>130000</v>
      </c>
      <c r="H125" s="122">
        <f>H126</f>
        <v>130000</v>
      </c>
      <c r="I125" s="94">
        <f t="shared" si="31"/>
        <v>100</v>
      </c>
    </row>
    <row r="126" spans="1:10" x14ac:dyDescent="0.2">
      <c r="A126" s="191"/>
      <c r="B126" s="192"/>
      <c r="C126" s="193"/>
      <c r="D126" s="56" t="s">
        <v>59</v>
      </c>
      <c r="E126" s="46">
        <f>SUM(E127:E128)</f>
        <v>130000</v>
      </c>
      <c r="F126" s="46">
        <f>H126-G126</f>
        <v>0</v>
      </c>
      <c r="G126" s="91">
        <f t="shared" ref="G126" si="56">SUM(G127:G128)</f>
        <v>130000</v>
      </c>
      <c r="H126" s="122">
        <f>H127+H128</f>
        <v>130000</v>
      </c>
      <c r="I126" s="94">
        <f t="shared" si="31"/>
        <v>100</v>
      </c>
    </row>
    <row r="127" spans="1:10" x14ac:dyDescent="0.2">
      <c r="A127" s="34"/>
      <c r="B127" s="35"/>
      <c r="C127" s="36"/>
      <c r="D127" s="57" t="s">
        <v>52</v>
      </c>
      <c r="E127" s="33">
        <v>100000</v>
      </c>
      <c r="F127" s="33">
        <f>+H127-G127</f>
        <v>0</v>
      </c>
      <c r="G127" s="92">
        <v>100000</v>
      </c>
      <c r="H127" s="123">
        <v>100000</v>
      </c>
      <c r="I127" s="94">
        <f t="shared" si="31"/>
        <v>100</v>
      </c>
    </row>
    <row r="128" spans="1:10" x14ac:dyDescent="0.2">
      <c r="A128" s="34"/>
      <c r="B128" s="35"/>
      <c r="C128" s="36"/>
      <c r="D128" s="57" t="s">
        <v>53</v>
      </c>
      <c r="E128" s="33">
        <v>30000</v>
      </c>
      <c r="F128" s="33">
        <f>+H128-G128</f>
        <v>0</v>
      </c>
      <c r="G128" s="92">
        <v>30000</v>
      </c>
      <c r="H128" s="123">
        <v>30000</v>
      </c>
      <c r="I128" s="94">
        <f t="shared" si="31"/>
        <v>100</v>
      </c>
    </row>
    <row r="129" spans="1:9" x14ac:dyDescent="0.2">
      <c r="A129" s="34"/>
      <c r="B129" s="35"/>
      <c r="C129" s="36"/>
      <c r="D129" s="55" t="s">
        <v>40</v>
      </c>
      <c r="E129" s="46">
        <f t="shared" ref="E129:G130" si="57">SUM(E130)</f>
        <v>4000</v>
      </c>
      <c r="F129" s="46">
        <f>H129-G129</f>
        <v>0</v>
      </c>
      <c r="G129" s="91">
        <f t="shared" si="57"/>
        <v>14000</v>
      </c>
      <c r="H129" s="122">
        <f>H130</f>
        <v>14000</v>
      </c>
      <c r="I129" s="94">
        <f t="shared" si="31"/>
        <v>100</v>
      </c>
    </row>
    <row r="130" spans="1:9" x14ac:dyDescent="0.2">
      <c r="A130" s="34"/>
      <c r="B130" s="35"/>
      <c r="C130" s="36"/>
      <c r="D130" s="76" t="s">
        <v>59</v>
      </c>
      <c r="E130" s="46">
        <f t="shared" si="57"/>
        <v>4000</v>
      </c>
      <c r="F130" s="46">
        <f>H130-G130</f>
        <v>0</v>
      </c>
      <c r="G130" s="91">
        <f t="shared" si="57"/>
        <v>14000</v>
      </c>
      <c r="H130" s="122">
        <f>H131</f>
        <v>14000</v>
      </c>
      <c r="I130" s="94">
        <f t="shared" si="31"/>
        <v>100</v>
      </c>
    </row>
    <row r="131" spans="1:9" x14ac:dyDescent="0.2">
      <c r="A131" s="144"/>
      <c r="B131" s="145"/>
      <c r="D131" s="146" t="s">
        <v>53</v>
      </c>
      <c r="E131" s="147">
        <v>4000</v>
      </c>
      <c r="F131" s="147">
        <f>+H131-G131</f>
        <v>0</v>
      </c>
      <c r="G131" s="148">
        <v>14000</v>
      </c>
      <c r="H131" s="149">
        <v>14000</v>
      </c>
      <c r="I131" s="150">
        <f t="shared" si="31"/>
        <v>100</v>
      </c>
    </row>
    <row r="132" spans="1:9" ht="25.5" x14ac:dyDescent="0.2">
      <c r="A132" s="34"/>
      <c r="B132" s="35"/>
      <c r="C132" s="159"/>
      <c r="D132" s="55" t="s">
        <v>42</v>
      </c>
      <c r="E132" s="122">
        <f>E133</f>
        <v>0</v>
      </c>
      <c r="F132" s="160">
        <f t="shared" ref="F132:F136" si="58">+H132-G132</f>
        <v>72600</v>
      </c>
      <c r="G132" s="122">
        <f>G133</f>
        <v>0</v>
      </c>
      <c r="H132" s="122">
        <f>H133</f>
        <v>72600</v>
      </c>
      <c r="I132" s="150">
        <v>0</v>
      </c>
    </row>
    <row r="133" spans="1:9" x14ac:dyDescent="0.2">
      <c r="A133" s="34"/>
      <c r="B133" s="35"/>
      <c r="C133" s="159"/>
      <c r="D133" s="56" t="s">
        <v>59</v>
      </c>
      <c r="E133" s="122">
        <f>E134+E135</f>
        <v>0</v>
      </c>
      <c r="F133" s="160">
        <f t="shared" si="58"/>
        <v>72600</v>
      </c>
      <c r="G133" s="122">
        <f>G134+G135</f>
        <v>0</v>
      </c>
      <c r="H133" s="122">
        <f>H134+H135</f>
        <v>72600</v>
      </c>
      <c r="I133" s="150">
        <v>0</v>
      </c>
    </row>
    <row r="134" spans="1:9" x14ac:dyDescent="0.2">
      <c r="A134" s="34"/>
      <c r="B134" s="35"/>
      <c r="C134" s="159"/>
      <c r="D134" s="57" t="s">
        <v>52</v>
      </c>
      <c r="E134" s="123">
        <v>0</v>
      </c>
      <c r="F134" s="147">
        <f t="shared" si="58"/>
        <v>52600</v>
      </c>
      <c r="G134" s="123">
        <v>0</v>
      </c>
      <c r="H134" s="123">
        <v>52600</v>
      </c>
      <c r="I134" s="150">
        <v>0</v>
      </c>
    </row>
    <row r="135" spans="1:9" x14ac:dyDescent="0.2">
      <c r="A135" s="34"/>
      <c r="B135" s="35"/>
      <c r="C135" s="159"/>
      <c r="D135" s="57" t="s">
        <v>53</v>
      </c>
      <c r="E135" s="123">
        <v>0</v>
      </c>
      <c r="F135" s="147">
        <f t="shared" si="58"/>
        <v>20000</v>
      </c>
      <c r="G135" s="123">
        <v>0</v>
      </c>
      <c r="H135" s="123">
        <v>20000</v>
      </c>
      <c r="I135" s="150">
        <v>0</v>
      </c>
    </row>
    <row r="136" spans="1:9" x14ac:dyDescent="0.2">
      <c r="A136" s="151" t="s">
        <v>88</v>
      </c>
      <c r="B136" s="152"/>
      <c r="C136" s="153"/>
      <c r="D136" s="154" t="s">
        <v>93</v>
      </c>
      <c r="E136" s="155">
        <f>SUM(E137+E140)</f>
        <v>282500</v>
      </c>
      <c r="F136" s="160">
        <f t="shared" si="58"/>
        <v>0</v>
      </c>
      <c r="G136" s="156">
        <f>SUM(G137+G140)</f>
        <v>282500</v>
      </c>
      <c r="H136" s="157">
        <f>H137+H140</f>
        <v>282500</v>
      </c>
      <c r="I136" s="158">
        <f t="shared" si="31"/>
        <v>100</v>
      </c>
    </row>
    <row r="137" spans="1:9" ht="25.5" x14ac:dyDescent="0.2">
      <c r="A137" s="34"/>
      <c r="B137" s="35"/>
      <c r="C137" s="36"/>
      <c r="D137" s="55" t="s">
        <v>42</v>
      </c>
      <c r="E137" s="46">
        <f t="shared" ref="E137:G137" si="59">SUM(E138)</f>
        <v>20000</v>
      </c>
      <c r="F137" s="46">
        <f>H137-G137</f>
        <v>0</v>
      </c>
      <c r="G137" s="91">
        <f t="shared" si="59"/>
        <v>20000</v>
      </c>
      <c r="H137" s="122">
        <f>H138</f>
        <v>20000</v>
      </c>
      <c r="I137" s="94">
        <f t="shared" si="31"/>
        <v>100</v>
      </c>
    </row>
    <row r="138" spans="1:9" x14ac:dyDescent="0.2">
      <c r="A138" s="191"/>
      <c r="B138" s="192"/>
      <c r="C138" s="193"/>
      <c r="D138" s="56" t="s">
        <v>59</v>
      </c>
      <c r="E138" s="46">
        <f>SUM(E139:E139)</f>
        <v>20000</v>
      </c>
      <c r="F138" s="46">
        <f>H138-G138</f>
        <v>0</v>
      </c>
      <c r="G138" s="91">
        <f>SUM(G139:G139)</f>
        <v>20000</v>
      </c>
      <c r="H138" s="122">
        <f>H139</f>
        <v>20000</v>
      </c>
      <c r="I138" s="94">
        <f t="shared" si="31"/>
        <v>100</v>
      </c>
    </row>
    <row r="139" spans="1:9" x14ac:dyDescent="0.2">
      <c r="A139" s="34"/>
      <c r="B139" s="35"/>
      <c r="C139" s="36"/>
      <c r="D139" s="57" t="s">
        <v>54</v>
      </c>
      <c r="E139" s="33">
        <v>20000</v>
      </c>
      <c r="F139" s="33">
        <f>+H139-G139</f>
        <v>0</v>
      </c>
      <c r="G139" s="92">
        <v>20000</v>
      </c>
      <c r="H139" s="123">
        <v>20000</v>
      </c>
      <c r="I139" s="94">
        <f t="shared" si="31"/>
        <v>100</v>
      </c>
    </row>
    <row r="140" spans="1:9" ht="25.5" x14ac:dyDescent="0.2">
      <c r="A140" s="34"/>
      <c r="B140" s="35"/>
      <c r="C140" s="36"/>
      <c r="D140" s="55" t="s">
        <v>89</v>
      </c>
      <c r="E140" s="46">
        <f t="shared" ref="E140:G141" si="60">SUM(E141)</f>
        <v>262500</v>
      </c>
      <c r="F140" s="46">
        <f>H140-G140</f>
        <v>0</v>
      </c>
      <c r="G140" s="91">
        <f t="shared" si="60"/>
        <v>262500</v>
      </c>
      <c r="H140" s="122">
        <f>H141</f>
        <v>262500</v>
      </c>
      <c r="I140" s="94">
        <f t="shared" si="31"/>
        <v>100</v>
      </c>
    </row>
    <row r="141" spans="1:9" ht="25.5" x14ac:dyDescent="0.2">
      <c r="A141" s="34"/>
      <c r="B141" s="35"/>
      <c r="C141" s="36"/>
      <c r="D141" s="76" t="s">
        <v>90</v>
      </c>
      <c r="E141" s="46">
        <f t="shared" si="60"/>
        <v>262500</v>
      </c>
      <c r="F141" s="46">
        <f>H141-G141</f>
        <v>0</v>
      </c>
      <c r="G141" s="91">
        <f t="shared" si="60"/>
        <v>262500</v>
      </c>
      <c r="H141" s="122">
        <f>H142</f>
        <v>262500</v>
      </c>
      <c r="I141" s="94">
        <f t="shared" si="31"/>
        <v>100</v>
      </c>
    </row>
    <row r="142" spans="1:9" ht="25.5" x14ac:dyDescent="0.2">
      <c r="A142" s="34"/>
      <c r="B142" s="35"/>
      <c r="D142" s="77" t="s">
        <v>91</v>
      </c>
      <c r="E142" s="33">
        <v>262500</v>
      </c>
      <c r="F142" s="33">
        <f>+H142-G142</f>
        <v>0</v>
      </c>
      <c r="G142" s="92">
        <v>262500</v>
      </c>
      <c r="H142" s="123">
        <v>262500</v>
      </c>
      <c r="I142" s="94">
        <f t="shared" ref="I142" si="61">+H142*100/G142</f>
        <v>100</v>
      </c>
    </row>
  </sheetData>
  <mergeCells count="10">
    <mergeCell ref="A138:C138"/>
    <mergeCell ref="A126:C126"/>
    <mergeCell ref="A74:C74"/>
    <mergeCell ref="A86:C86"/>
    <mergeCell ref="A1:G1"/>
    <mergeCell ref="A3:G3"/>
    <mergeCell ref="A5:C5"/>
    <mergeCell ref="A96:C96"/>
    <mergeCell ref="A106:C106"/>
    <mergeCell ref="A64:C64"/>
  </mergeCells>
  <phoneticPr fontId="29" type="noConversion"/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Branka Filipović</cp:lastModifiedBy>
  <cp:lastPrinted>2025-05-13T08:26:00Z</cp:lastPrinted>
  <dcterms:created xsi:type="dcterms:W3CDTF">2022-08-12T12:51:27Z</dcterms:created>
  <dcterms:modified xsi:type="dcterms:W3CDTF">2025-05-13T09:34:34Z</dcterms:modified>
</cp:coreProperties>
</file>