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filipovic\Desktop\BRANKA\IZVJEŠAJ O IZVRŠENJU PLANA\2025\I-VI\"/>
    </mc:Choice>
  </mc:AlternateContent>
  <xr:revisionPtr revIDLastSave="0" documentId="13_ncr:1_{80B77A1B-3B30-40F1-BE16-C438720760E0}" xr6:coauthVersionLast="47" xr6:coauthVersionMax="47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SAŽETAK" sheetId="19" r:id="rId1"/>
    <sheet name="1. Račun prihoda i rashoda ek. " sheetId="20" r:id="rId2"/>
    <sheet name="2. Rashodi prema izv. financira" sheetId="21" r:id="rId3"/>
    <sheet name="3. RASHODI PREMA FUNKC.KLASIF. " sheetId="22" r:id="rId4"/>
    <sheet name="4. RAČUN FINANCIRANJA" sheetId="23" r:id="rId5"/>
    <sheet name="5. RAČUN FINANC. PREMA IZVORIMA" sheetId="24" r:id="rId6"/>
    <sheet name="6. POSEBNI DIO" sheetId="25" r:id="rId7"/>
    <sheet name="Prihodi po ekonomskoj klasifik" sheetId="8" state="hidden" r:id="rId8"/>
    <sheet name="Rashodi ekonomska klasifikac" sheetId="11" state="hidden" r:id="rId9"/>
    <sheet name="Prihodi-izvori-ekonom. klasif" sheetId="10" state="hidden" r:id="rId10"/>
    <sheet name="Prihodi-Rashodi-rezultat-izvori" sheetId="6" state="hidden" r:id="rId11"/>
  </sheets>
  <calcPr calcId="181029"/>
</workbook>
</file>

<file path=xl/calcChain.xml><?xml version="1.0" encoding="utf-8"?>
<calcChain xmlns="http://schemas.openxmlformats.org/spreadsheetml/2006/main">
  <c r="E151" i="25" l="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E34" i="21"/>
  <c r="D34" i="21"/>
  <c r="C34" i="21"/>
  <c r="B34" i="21"/>
  <c r="E30" i="21"/>
  <c r="D30" i="21"/>
  <c r="C30" i="21"/>
  <c r="B30" i="21"/>
  <c r="D27" i="21"/>
  <c r="C27" i="21"/>
  <c r="B27" i="21"/>
  <c r="E13" i="21"/>
  <c r="D13" i="21"/>
  <c r="C13" i="21"/>
  <c r="B13" i="21"/>
  <c r="G9" i="21"/>
  <c r="G10" i="21"/>
  <c r="G11" i="21"/>
  <c r="G12" i="21"/>
  <c r="G14" i="21"/>
  <c r="G15" i="21"/>
  <c r="G16" i="21"/>
  <c r="G17" i="21"/>
  <c r="G18" i="21"/>
  <c r="G19" i="21"/>
  <c r="G20" i="21"/>
  <c r="G21" i="21"/>
  <c r="G22" i="21"/>
  <c r="G23" i="21"/>
  <c r="F9" i="21"/>
  <c r="F10" i="21"/>
  <c r="F11" i="21"/>
  <c r="F12" i="21"/>
  <c r="F14" i="21"/>
  <c r="F15" i="21"/>
  <c r="F16" i="21"/>
  <c r="F17" i="21"/>
  <c r="F18" i="21"/>
  <c r="F19" i="21"/>
  <c r="F20" i="21"/>
  <c r="F21" i="21"/>
  <c r="F22" i="21"/>
  <c r="F23" i="21"/>
  <c r="G25" i="21"/>
  <c r="F25" i="21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321" i="25"/>
  <c r="D330" i="25"/>
  <c r="E330" i="25" s="1"/>
  <c r="C329" i="25"/>
  <c r="C328" i="25" s="1"/>
  <c r="B329" i="25"/>
  <c r="B328" i="25" s="1"/>
  <c r="D326" i="25"/>
  <c r="D325" i="25" s="1"/>
  <c r="C325" i="25"/>
  <c r="C324" i="25" s="1"/>
  <c r="C323" i="25" s="1"/>
  <c r="B325" i="25"/>
  <c r="B324" i="25" s="1"/>
  <c r="B323" i="25" s="1"/>
  <c r="D321" i="25"/>
  <c r="D320" i="25" s="1"/>
  <c r="C320" i="25"/>
  <c r="C319" i="25" s="1"/>
  <c r="B320" i="25"/>
  <c r="B319" i="25" s="1"/>
  <c r="D315" i="25"/>
  <c r="B315" i="25"/>
  <c r="D316" i="25"/>
  <c r="C316" i="25"/>
  <c r="C315" i="25" s="1"/>
  <c r="B316" i="25"/>
  <c r="D317" i="25"/>
  <c r="D309" i="25"/>
  <c r="D308" i="25" s="1"/>
  <c r="B308" i="25"/>
  <c r="D305" i="25"/>
  <c r="C304" i="25"/>
  <c r="C303" i="25" s="1"/>
  <c r="B304" i="25"/>
  <c r="B303" i="25" s="1"/>
  <c r="D301" i="25"/>
  <c r="D300" i="25" s="1"/>
  <c r="D299" i="25" s="1"/>
  <c r="C296" i="25"/>
  <c r="C295" i="25" s="1"/>
  <c r="D293" i="25"/>
  <c r="D292" i="25" s="1"/>
  <c r="C292" i="25"/>
  <c r="C291" i="25" s="1"/>
  <c r="B292" i="25"/>
  <c r="B291" i="25" s="1"/>
  <c r="D289" i="25"/>
  <c r="D288" i="25" s="1"/>
  <c r="C288" i="25"/>
  <c r="E288" i="25" s="1"/>
  <c r="B288" i="25"/>
  <c r="C284" i="25"/>
  <c r="C283" i="25" s="1"/>
  <c r="B284" i="25"/>
  <c r="B283" i="25" s="1"/>
  <c r="D279" i="25"/>
  <c r="E279" i="25" s="1"/>
  <c r="C278" i="25"/>
  <c r="B278" i="25"/>
  <c r="B277" i="25" s="1"/>
  <c r="C273" i="25"/>
  <c r="C272" i="25" s="1"/>
  <c r="B273" i="25"/>
  <c r="B272" i="25" s="1"/>
  <c r="D274" i="25"/>
  <c r="D273" i="25" s="1"/>
  <c r="D267" i="25"/>
  <c r="E267" i="25" s="1"/>
  <c r="D261" i="25"/>
  <c r="E261" i="25" s="1"/>
  <c r="D256" i="25"/>
  <c r="D255" i="25" s="1"/>
  <c r="D254" i="25" s="1"/>
  <c r="C255" i="25"/>
  <c r="C254" i="25" s="1"/>
  <c r="B255" i="25"/>
  <c r="B254" i="25" s="1"/>
  <c r="D247" i="25"/>
  <c r="E247" i="25" s="1"/>
  <c r="D239" i="25"/>
  <c r="E239" i="25" s="1"/>
  <c r="D140" i="25"/>
  <c r="E140" i="25" s="1"/>
  <c r="D224" i="25"/>
  <c r="E224" i="25" s="1"/>
  <c r="D228" i="25"/>
  <c r="E228" i="25" s="1"/>
  <c r="D215" i="25"/>
  <c r="E215" i="25" s="1"/>
  <c r="D211" i="25"/>
  <c r="E211" i="25" s="1"/>
  <c r="D204" i="25"/>
  <c r="E204" i="25" s="1"/>
  <c r="D200" i="25"/>
  <c r="E200" i="25" s="1"/>
  <c r="D192" i="25"/>
  <c r="E192" i="25" s="1"/>
  <c r="D196" i="25"/>
  <c r="E196" i="25" s="1"/>
  <c r="D188" i="25"/>
  <c r="E188" i="25" s="1"/>
  <c r="D184" i="25"/>
  <c r="E184" i="25" s="1"/>
  <c r="D176" i="25"/>
  <c r="E176" i="25" s="1"/>
  <c r="D172" i="25"/>
  <c r="E172" i="25" s="1"/>
  <c r="D157" i="25"/>
  <c r="E157" i="25" s="1"/>
  <c r="D153" i="25"/>
  <c r="E153" i="25" s="1"/>
  <c r="D76" i="25"/>
  <c r="C116" i="25"/>
  <c r="C115" i="25" s="1"/>
  <c r="B116" i="25"/>
  <c r="B115" i="25" s="1"/>
  <c r="B87" i="6"/>
  <c r="B88" i="6" s="1"/>
  <c r="G86" i="6"/>
  <c r="E86" i="6"/>
  <c r="F86" i="6" s="1"/>
  <c r="G85" i="6"/>
  <c r="E85" i="6"/>
  <c r="F85" i="6" s="1"/>
  <c r="D85" i="6"/>
  <c r="C85" i="6"/>
  <c r="B85" i="6"/>
  <c r="F84" i="6"/>
  <c r="E84" i="6"/>
  <c r="E87" i="6" s="1"/>
  <c r="D84" i="6"/>
  <c r="D87" i="6" s="1"/>
  <c r="B84" i="6"/>
  <c r="G83" i="6"/>
  <c r="F83" i="6"/>
  <c r="D83" i="6"/>
  <c r="C83" i="6"/>
  <c r="G82" i="6"/>
  <c r="F82" i="6"/>
  <c r="G81" i="6"/>
  <c r="F81" i="6"/>
  <c r="G80" i="6"/>
  <c r="F80" i="6"/>
  <c r="E80" i="6"/>
  <c r="D80" i="6"/>
  <c r="C80" i="6"/>
  <c r="C84" i="6" s="1"/>
  <c r="C87" i="6" s="1"/>
  <c r="B80" i="6"/>
  <c r="G79" i="6"/>
  <c r="E79" i="6"/>
  <c r="D79" i="6"/>
  <c r="C79" i="6"/>
  <c r="B79" i="6"/>
  <c r="F79" i="6" s="1"/>
  <c r="G78" i="6"/>
  <c r="F78" i="6"/>
  <c r="G77" i="6"/>
  <c r="F77" i="6"/>
  <c r="G75" i="6"/>
  <c r="E75" i="6"/>
  <c r="F75" i="6" s="1"/>
  <c r="D75" i="6"/>
  <c r="C75" i="6"/>
  <c r="B75" i="6"/>
  <c r="G74" i="6"/>
  <c r="F74" i="6"/>
  <c r="G73" i="6"/>
  <c r="F73" i="6"/>
  <c r="G72" i="6"/>
  <c r="F72" i="6"/>
  <c r="G71" i="6"/>
  <c r="E71" i="6"/>
  <c r="F71" i="6" s="1"/>
  <c r="D71" i="6"/>
  <c r="C71" i="6"/>
  <c r="B71" i="6"/>
  <c r="G70" i="6"/>
  <c r="F70" i="6"/>
  <c r="G69" i="6"/>
  <c r="F69" i="6"/>
  <c r="E67" i="6"/>
  <c r="G67" i="6" s="1"/>
  <c r="D67" i="6"/>
  <c r="C67" i="6"/>
  <c r="B67" i="6"/>
  <c r="G66" i="6"/>
  <c r="F66" i="6"/>
  <c r="G65" i="6"/>
  <c r="F65" i="6"/>
  <c r="E63" i="6"/>
  <c r="D63" i="6"/>
  <c r="F62" i="6"/>
  <c r="G61" i="6"/>
  <c r="F61" i="6"/>
  <c r="G60" i="6"/>
  <c r="F60" i="6"/>
  <c r="G59" i="6"/>
  <c r="F59" i="6"/>
  <c r="E58" i="6"/>
  <c r="G58" i="6" s="1"/>
  <c r="D58" i="6"/>
  <c r="C58" i="6"/>
  <c r="B58" i="6"/>
  <c r="G56" i="6"/>
  <c r="F56" i="6"/>
  <c r="G55" i="6"/>
  <c r="F55" i="6"/>
  <c r="E53" i="6"/>
  <c r="D53" i="6"/>
  <c r="C53" i="6"/>
  <c r="B53" i="6"/>
  <c r="G52" i="6"/>
  <c r="F52" i="6"/>
  <c r="G51" i="6"/>
  <c r="F51" i="6"/>
  <c r="F49" i="6"/>
  <c r="E49" i="6"/>
  <c r="D49" i="6"/>
  <c r="G49" i="6" s="1"/>
  <c r="C49" i="6"/>
  <c r="B49" i="6"/>
  <c r="G48" i="6"/>
  <c r="F48" i="6"/>
  <c r="E45" i="6"/>
  <c r="D45" i="6"/>
  <c r="C45" i="6"/>
  <c r="B45" i="6"/>
  <c r="G44" i="6"/>
  <c r="F44" i="6"/>
  <c r="G43" i="6"/>
  <c r="F43" i="6"/>
  <c r="E41" i="6"/>
  <c r="D41" i="6"/>
  <c r="C41" i="6"/>
  <c r="B41" i="6"/>
  <c r="G40" i="6"/>
  <c r="F40" i="6"/>
  <c r="G39" i="6"/>
  <c r="F39" i="6"/>
  <c r="F37" i="6"/>
  <c r="E37" i="6"/>
  <c r="D37" i="6"/>
  <c r="G37" i="6" s="1"/>
  <c r="C37" i="6"/>
  <c r="B37" i="6"/>
  <c r="G35" i="6"/>
  <c r="F35" i="6"/>
  <c r="G34" i="6"/>
  <c r="F34" i="6"/>
  <c r="E32" i="6"/>
  <c r="F32" i="6" s="1"/>
  <c r="D32" i="6"/>
  <c r="G32" i="6" s="1"/>
  <c r="C32" i="6"/>
  <c r="B32" i="6"/>
  <c r="G31" i="6"/>
  <c r="F31" i="6"/>
  <c r="G30" i="6"/>
  <c r="F30" i="6"/>
  <c r="G29" i="6"/>
  <c r="F29" i="6"/>
  <c r="E29" i="6"/>
  <c r="D29" i="6"/>
  <c r="F28" i="6"/>
  <c r="E28" i="6"/>
  <c r="D28" i="6"/>
  <c r="G28" i="6" s="1"/>
  <c r="C28" i="6"/>
  <c r="B28" i="6"/>
  <c r="G27" i="6"/>
  <c r="F27" i="6"/>
  <c r="G26" i="6"/>
  <c r="F26" i="6"/>
  <c r="E24" i="6"/>
  <c r="F24" i="6" s="1"/>
  <c r="D24" i="6"/>
  <c r="G24" i="6" s="1"/>
  <c r="C24" i="6"/>
  <c r="B24" i="6"/>
  <c r="G23" i="6"/>
  <c r="F23" i="6"/>
  <c r="G22" i="6"/>
  <c r="F22" i="6"/>
  <c r="G20" i="6"/>
  <c r="F20" i="6"/>
  <c r="E20" i="6"/>
  <c r="D20" i="6"/>
  <c r="C20" i="6"/>
  <c r="B20" i="6"/>
  <c r="G18" i="6"/>
  <c r="F18" i="6"/>
  <c r="G17" i="6"/>
  <c r="F17" i="6"/>
  <c r="E15" i="6"/>
  <c r="G15" i="6" s="1"/>
  <c r="D15" i="6"/>
  <c r="C15" i="6"/>
  <c r="B15" i="6"/>
  <c r="G14" i="6"/>
  <c r="F14" i="6"/>
  <c r="G13" i="6"/>
  <c r="F13" i="6"/>
  <c r="E11" i="6"/>
  <c r="D11" i="6"/>
  <c r="C11" i="6"/>
  <c r="B11" i="6"/>
  <c r="G10" i="6"/>
  <c r="F10" i="6"/>
  <c r="G34" i="10"/>
  <c r="F34" i="10"/>
  <c r="G33" i="10"/>
  <c r="F33" i="10"/>
  <c r="G32" i="10"/>
  <c r="E32" i="10"/>
  <c r="F32" i="10" s="1"/>
  <c r="D32" i="10"/>
  <c r="C32" i="10"/>
  <c r="B32" i="10"/>
  <c r="G64" i="11"/>
  <c r="E63" i="11"/>
  <c r="G63" i="11" s="1"/>
  <c r="D63" i="11"/>
  <c r="C63" i="11"/>
  <c r="B63" i="11"/>
  <c r="G62" i="11"/>
  <c r="F62" i="11"/>
  <c r="G61" i="11"/>
  <c r="G60" i="11"/>
  <c r="F60" i="11"/>
  <c r="G59" i="11"/>
  <c r="F59" i="11"/>
  <c r="G58" i="11"/>
  <c r="F58" i="11"/>
  <c r="G57" i="11"/>
  <c r="F57" i="11"/>
  <c r="F56" i="11"/>
  <c r="E56" i="11"/>
  <c r="D56" i="11"/>
  <c r="G56" i="11" s="1"/>
  <c r="C56" i="11"/>
  <c r="C55" i="11" s="1"/>
  <c r="B56" i="11"/>
  <c r="B55" i="11" s="1"/>
  <c r="E55" i="11"/>
  <c r="G55" i="11" s="1"/>
  <c r="D55" i="11"/>
  <c r="G54" i="11"/>
  <c r="F54" i="11"/>
  <c r="F53" i="11"/>
  <c r="G52" i="11"/>
  <c r="F52" i="11"/>
  <c r="E51" i="11"/>
  <c r="G51" i="11" s="1"/>
  <c r="D51" i="11"/>
  <c r="D50" i="11" s="1"/>
  <c r="C51" i="11"/>
  <c r="C50" i="11" s="1"/>
  <c r="B51" i="11"/>
  <c r="E50" i="11"/>
  <c r="G50" i="11" s="1"/>
  <c r="B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E42" i="11"/>
  <c r="G42" i="11" s="1"/>
  <c r="D42" i="11"/>
  <c r="C42" i="11"/>
  <c r="B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E32" i="11"/>
  <c r="G32" i="11" s="1"/>
  <c r="D32" i="11"/>
  <c r="C32" i="11"/>
  <c r="B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E25" i="11"/>
  <c r="F25" i="11" s="1"/>
  <c r="D25" i="11"/>
  <c r="G25" i="11" s="1"/>
  <c r="C25" i="11"/>
  <c r="B25" i="11"/>
  <c r="G24" i="11"/>
  <c r="F24" i="11"/>
  <c r="G23" i="11"/>
  <c r="F23" i="11"/>
  <c r="G22" i="11"/>
  <c r="F22" i="11"/>
  <c r="G21" i="11"/>
  <c r="F21" i="11"/>
  <c r="G20" i="11"/>
  <c r="E20" i="11"/>
  <c r="E19" i="11" s="1"/>
  <c r="D20" i="11"/>
  <c r="C20" i="11"/>
  <c r="B20" i="11"/>
  <c r="B19" i="11" s="1"/>
  <c r="C19" i="11"/>
  <c r="G18" i="11"/>
  <c r="F18" i="11"/>
  <c r="G17" i="11"/>
  <c r="F17" i="11"/>
  <c r="E16" i="11"/>
  <c r="G16" i="11" s="1"/>
  <c r="D16" i="11"/>
  <c r="D9" i="11" s="1"/>
  <c r="C16" i="11"/>
  <c r="B16" i="11"/>
  <c r="G15" i="11"/>
  <c r="F15" i="11"/>
  <c r="G14" i="11"/>
  <c r="E14" i="11"/>
  <c r="D14" i="11"/>
  <c r="C14" i="11"/>
  <c r="B14" i="11"/>
  <c r="F14" i="11" s="1"/>
  <c r="G13" i="11"/>
  <c r="F13" i="11"/>
  <c r="G12" i="11"/>
  <c r="F12" i="11"/>
  <c r="G11" i="11"/>
  <c r="F11" i="11"/>
  <c r="G10" i="11"/>
  <c r="E10" i="11"/>
  <c r="E9" i="11" s="1"/>
  <c r="D10" i="11"/>
  <c r="C10" i="11"/>
  <c r="C9" i="11" s="1"/>
  <c r="B10" i="11"/>
  <c r="B9" i="11" s="1"/>
  <c r="H9" i="11" s="1"/>
  <c r="B8" i="11"/>
  <c r="G46" i="8"/>
  <c r="F46" i="8"/>
  <c r="E44" i="8"/>
  <c r="D44" i="8"/>
  <c r="C44" i="8"/>
  <c r="B44" i="8"/>
  <c r="B43" i="8" s="1"/>
  <c r="E43" i="8"/>
  <c r="D43" i="8"/>
  <c r="C43" i="8"/>
  <c r="G41" i="8"/>
  <c r="F41" i="8"/>
  <c r="E40" i="8"/>
  <c r="F40" i="8" s="1"/>
  <c r="D40" i="8"/>
  <c r="C40" i="8"/>
  <c r="B40" i="8"/>
  <c r="E39" i="8"/>
  <c r="D39" i="8"/>
  <c r="C39" i="8"/>
  <c r="B39" i="8"/>
  <c r="G38" i="8"/>
  <c r="F38" i="8"/>
  <c r="E37" i="8"/>
  <c r="F37" i="8" s="1"/>
  <c r="D37" i="8"/>
  <c r="G37" i="8" s="1"/>
  <c r="C37" i="8"/>
  <c r="C36" i="8" s="1"/>
  <c r="B37" i="8"/>
  <c r="E36" i="8"/>
  <c r="G36" i="8" s="1"/>
  <c r="D36" i="8"/>
  <c r="B36" i="8"/>
  <c r="G35" i="8"/>
  <c r="F35" i="8"/>
  <c r="G34" i="8"/>
  <c r="E34" i="8"/>
  <c r="D34" i="8"/>
  <c r="C34" i="8"/>
  <c r="B34" i="8"/>
  <c r="B30" i="8" s="1"/>
  <c r="G33" i="8"/>
  <c r="F33" i="8"/>
  <c r="G32" i="8"/>
  <c r="F32" i="8"/>
  <c r="E31" i="8"/>
  <c r="F31" i="8" s="1"/>
  <c r="D31" i="8"/>
  <c r="G31" i="8" s="1"/>
  <c r="C31" i="8"/>
  <c r="C30" i="8" s="1"/>
  <c r="B31" i="8"/>
  <c r="E30" i="8"/>
  <c r="G30" i="8" s="1"/>
  <c r="D30" i="8"/>
  <c r="G29" i="8"/>
  <c r="F29" i="8"/>
  <c r="G28" i="8"/>
  <c r="E28" i="8"/>
  <c r="D28" i="8"/>
  <c r="C28" i="8"/>
  <c r="B28" i="8"/>
  <c r="B25" i="8" s="1"/>
  <c r="G27" i="8"/>
  <c r="F27" i="8"/>
  <c r="E26" i="8"/>
  <c r="G26" i="8" s="1"/>
  <c r="D26" i="8"/>
  <c r="C26" i="8"/>
  <c r="B26" i="8"/>
  <c r="D25" i="8"/>
  <c r="C25" i="8"/>
  <c r="G24" i="8"/>
  <c r="F24" i="8"/>
  <c r="E23" i="8"/>
  <c r="F23" i="8" s="1"/>
  <c r="D23" i="8"/>
  <c r="G23" i="8" s="1"/>
  <c r="C23" i="8"/>
  <c r="C22" i="8" s="1"/>
  <c r="B23" i="8"/>
  <c r="E22" i="8"/>
  <c r="G22" i="8" s="1"/>
  <c r="D22" i="8"/>
  <c r="B22" i="8"/>
  <c r="G21" i="8"/>
  <c r="F21" i="8"/>
  <c r="G20" i="8"/>
  <c r="F20" i="8"/>
  <c r="E19" i="8"/>
  <c r="G19" i="8" s="1"/>
  <c r="D19" i="8"/>
  <c r="D18" i="8" s="1"/>
  <c r="C19" i="8"/>
  <c r="C8" i="8" s="1"/>
  <c r="C47" i="8" s="1"/>
  <c r="B19" i="8"/>
  <c r="B18" i="8" s="1"/>
  <c r="E18" i="8"/>
  <c r="G18" i="8" s="1"/>
  <c r="G17" i="8"/>
  <c r="F17" i="8"/>
  <c r="E16" i="8"/>
  <c r="E8" i="8" s="1"/>
  <c r="D16" i="8"/>
  <c r="C16" i="8"/>
  <c r="B16" i="8"/>
  <c r="G15" i="8"/>
  <c r="F15" i="8"/>
  <c r="G14" i="8"/>
  <c r="E14" i="8"/>
  <c r="D14" i="8"/>
  <c r="C14" i="8"/>
  <c r="B14" i="8"/>
  <c r="F14" i="8" s="1"/>
  <c r="G13" i="8"/>
  <c r="F13" i="8"/>
  <c r="E12" i="8"/>
  <c r="G12" i="8" s="1"/>
  <c r="D12" i="8"/>
  <c r="C12" i="8"/>
  <c r="B12" i="8"/>
  <c r="B8" i="8" s="1"/>
  <c r="B47" i="8" s="1"/>
  <c r="G11" i="8"/>
  <c r="E10" i="8"/>
  <c r="E9" i="8" s="1"/>
  <c r="D10" i="8"/>
  <c r="D9" i="8" s="1"/>
  <c r="C10" i="8"/>
  <c r="C9" i="8" s="1"/>
  <c r="B10" i="8"/>
  <c r="D8" i="8"/>
  <c r="D47" i="8" s="1"/>
  <c r="D297" i="25"/>
  <c r="E297" i="25" s="1"/>
  <c r="B296" i="25"/>
  <c r="B295" i="25" s="1"/>
  <c r="D285" i="25"/>
  <c r="D284" i="25" s="1"/>
  <c r="D283" i="25" s="1"/>
  <c r="D245" i="25"/>
  <c r="E245" i="25" s="1"/>
  <c r="D166" i="25"/>
  <c r="E166" i="25" s="1"/>
  <c r="D144" i="25"/>
  <c r="E144" i="25" s="1"/>
  <c r="D135" i="25"/>
  <c r="E135" i="25" s="1"/>
  <c r="D128" i="25"/>
  <c r="E128" i="25" s="1"/>
  <c r="D122" i="25"/>
  <c r="E122" i="25" s="1"/>
  <c r="D117" i="25"/>
  <c r="D112" i="25"/>
  <c r="E112" i="25" s="1"/>
  <c r="D87" i="25"/>
  <c r="E87" i="25" s="1"/>
  <c r="D81" i="25"/>
  <c r="E81" i="25" s="1"/>
  <c r="D71" i="25"/>
  <c r="E71" i="25" s="1"/>
  <c r="D43" i="25"/>
  <c r="E43" i="25" s="1"/>
  <c r="D37" i="25"/>
  <c r="E37" i="25" s="1"/>
  <c r="D31" i="25"/>
  <c r="E31" i="25" s="1"/>
  <c r="D27" i="25"/>
  <c r="E27" i="25" s="1"/>
  <c r="D9" i="25"/>
  <c r="C9" i="25"/>
  <c r="B9" i="25"/>
  <c r="B12" i="24"/>
  <c r="G11" i="24"/>
  <c r="F11" i="24"/>
  <c r="E10" i="24"/>
  <c r="E12" i="24" s="1"/>
  <c r="D10" i="24"/>
  <c r="D12" i="24" s="1"/>
  <c r="C10" i="24"/>
  <c r="C12" i="24" s="1"/>
  <c r="B10" i="24"/>
  <c r="C13" i="23"/>
  <c r="G12" i="23"/>
  <c r="F12" i="23"/>
  <c r="E11" i="23"/>
  <c r="F11" i="23" s="1"/>
  <c r="D11" i="23"/>
  <c r="D10" i="23" s="1"/>
  <c r="D13" i="23" s="1"/>
  <c r="C11" i="23"/>
  <c r="B11" i="23"/>
  <c r="B10" i="23" s="1"/>
  <c r="C10" i="23"/>
  <c r="G11" i="22"/>
  <c r="F11" i="22"/>
  <c r="G10" i="22"/>
  <c r="F10" i="22"/>
  <c r="E10" i="22"/>
  <c r="D10" i="22"/>
  <c r="D9" i="22" s="1"/>
  <c r="G9" i="22" s="1"/>
  <c r="C10" i="22"/>
  <c r="C9" i="22" s="1"/>
  <c r="B10" i="22"/>
  <c r="E9" i="22"/>
  <c r="B9" i="22"/>
  <c r="F9" i="22" s="1"/>
  <c r="E114" i="20"/>
  <c r="F114" i="20" s="1"/>
  <c r="C112" i="20"/>
  <c r="C111" i="20" s="1"/>
  <c r="B114" i="20"/>
  <c r="B113" i="20" s="1"/>
  <c r="B112" i="20" s="1"/>
  <c r="B111" i="20" s="1"/>
  <c r="D112" i="20"/>
  <c r="D111" i="20" s="1"/>
  <c r="F109" i="20"/>
  <c r="E109" i="20"/>
  <c r="B109" i="20"/>
  <c r="F108" i="20"/>
  <c r="F107" i="20"/>
  <c r="F106" i="20"/>
  <c r="F105" i="20"/>
  <c r="F104" i="20"/>
  <c r="F103" i="20"/>
  <c r="E102" i="20"/>
  <c r="E101" i="20" s="1"/>
  <c r="B102" i="20"/>
  <c r="F102" i="20" s="1"/>
  <c r="C97" i="20"/>
  <c r="E99" i="20"/>
  <c r="B99" i="20"/>
  <c r="B98" i="20" s="1"/>
  <c r="G98" i="20"/>
  <c r="E98" i="20"/>
  <c r="F98" i="20" s="1"/>
  <c r="D97" i="20"/>
  <c r="E94" i="20"/>
  <c r="B94" i="20"/>
  <c r="E93" i="20"/>
  <c r="B93" i="20"/>
  <c r="F92" i="20"/>
  <c r="F90" i="20"/>
  <c r="E89" i="20"/>
  <c r="F89" i="20" s="1"/>
  <c r="B89" i="20"/>
  <c r="E87" i="20"/>
  <c r="F87" i="20" s="1"/>
  <c r="B87" i="20"/>
  <c r="B86" i="20" s="1"/>
  <c r="F85" i="20"/>
  <c r="F84" i="20"/>
  <c r="F83" i="20"/>
  <c r="F82" i="20"/>
  <c r="F81" i="20"/>
  <c r="F80" i="20"/>
  <c r="F79" i="20"/>
  <c r="E78" i="20"/>
  <c r="F78" i="20" s="1"/>
  <c r="B78" i="20"/>
  <c r="E76" i="20"/>
  <c r="B76" i="20"/>
  <c r="F75" i="20"/>
  <c r="F74" i="20"/>
  <c r="F73" i="20"/>
  <c r="F72" i="20"/>
  <c r="F71" i="20"/>
  <c r="F70" i="20"/>
  <c r="F69" i="20"/>
  <c r="F68" i="20"/>
  <c r="F67" i="20"/>
  <c r="E66" i="20"/>
  <c r="B66" i="20"/>
  <c r="F66" i="20" s="1"/>
  <c r="F65" i="20"/>
  <c r="F64" i="20"/>
  <c r="F63" i="20"/>
  <c r="F62" i="20"/>
  <c r="F61" i="20"/>
  <c r="F60" i="20"/>
  <c r="E59" i="20"/>
  <c r="F59" i="20" s="1"/>
  <c r="B59" i="20"/>
  <c r="F58" i="20"/>
  <c r="F57" i="20"/>
  <c r="F56" i="20"/>
  <c r="F55" i="20"/>
  <c r="F54" i="20"/>
  <c r="E54" i="20"/>
  <c r="B54" i="20"/>
  <c r="B53" i="20" s="1"/>
  <c r="E53" i="20"/>
  <c r="G53" i="20" s="1"/>
  <c r="F52" i="20"/>
  <c r="F51" i="20"/>
  <c r="E50" i="20"/>
  <c r="B50" i="20"/>
  <c r="F50" i="20" s="1"/>
  <c r="F49" i="20"/>
  <c r="F48" i="20"/>
  <c r="E48" i="20"/>
  <c r="B48" i="20"/>
  <c r="B42" i="20" s="1"/>
  <c r="F47" i="20"/>
  <c r="F46" i="20"/>
  <c r="F44" i="20"/>
  <c r="E43" i="20"/>
  <c r="F43" i="20" s="1"/>
  <c r="B43" i="20"/>
  <c r="E42" i="20"/>
  <c r="F39" i="20"/>
  <c r="E38" i="20"/>
  <c r="E37" i="20" s="1"/>
  <c r="B38" i="20"/>
  <c r="F38" i="20" s="1"/>
  <c r="F36" i="20"/>
  <c r="E35" i="20"/>
  <c r="B35" i="20"/>
  <c r="F34" i="20"/>
  <c r="F33" i="20"/>
  <c r="F32" i="20"/>
  <c r="E31" i="20"/>
  <c r="B31" i="20"/>
  <c r="B30" i="20" s="1"/>
  <c r="E30" i="20"/>
  <c r="F29" i="20"/>
  <c r="E27" i="20"/>
  <c r="E24" i="20" s="1"/>
  <c r="B27" i="20"/>
  <c r="F26" i="20"/>
  <c r="E25" i="20"/>
  <c r="B25" i="20"/>
  <c r="B24" i="20" s="1"/>
  <c r="F23" i="20"/>
  <c r="E22" i="20"/>
  <c r="E21" i="20" s="1"/>
  <c r="B22" i="20"/>
  <c r="B21" i="20"/>
  <c r="F20" i="20"/>
  <c r="F19" i="20"/>
  <c r="E18" i="20"/>
  <c r="F18" i="20" s="1"/>
  <c r="G17" i="20"/>
  <c r="B18" i="20"/>
  <c r="E17" i="20"/>
  <c r="B17" i="20"/>
  <c r="F17" i="20" s="1"/>
  <c r="F16" i="20"/>
  <c r="F15" i="20"/>
  <c r="E15" i="20"/>
  <c r="B15" i="20"/>
  <c r="F14" i="20"/>
  <c r="E13" i="20"/>
  <c r="B13" i="20"/>
  <c r="F12" i="20"/>
  <c r="E11" i="20"/>
  <c r="E10" i="20" s="1"/>
  <c r="C9" i="20"/>
  <c r="C8" i="20" s="1"/>
  <c r="B11" i="20"/>
  <c r="B10" i="20" s="1"/>
  <c r="B32" i="19"/>
  <c r="F32" i="19" s="1"/>
  <c r="G29" i="19"/>
  <c r="E29" i="19"/>
  <c r="F29" i="19" s="1"/>
  <c r="D29" i="19"/>
  <c r="C29" i="19"/>
  <c r="B29" i="19"/>
  <c r="G28" i="19"/>
  <c r="F28" i="19"/>
  <c r="G27" i="19"/>
  <c r="F27" i="19"/>
  <c r="G26" i="19"/>
  <c r="F26" i="19"/>
  <c r="G21" i="19"/>
  <c r="E21" i="19"/>
  <c r="F21" i="19" s="1"/>
  <c r="D21" i="19"/>
  <c r="C21" i="19"/>
  <c r="B21" i="19"/>
  <c r="G20" i="19"/>
  <c r="F20" i="19"/>
  <c r="G19" i="19"/>
  <c r="F19" i="19"/>
  <c r="E14" i="19"/>
  <c r="F14" i="19" s="1"/>
  <c r="B14" i="19"/>
  <c r="E13" i="19"/>
  <c r="D13" i="19"/>
  <c r="C13" i="19"/>
  <c r="B13" i="19"/>
  <c r="G12" i="19"/>
  <c r="F12" i="19"/>
  <c r="G11" i="19"/>
  <c r="F11" i="19"/>
  <c r="F10" i="19"/>
  <c r="E10" i="19"/>
  <c r="D10" i="19"/>
  <c r="D14" i="19" s="1"/>
  <c r="D32" i="19" s="1"/>
  <c r="C10" i="19"/>
  <c r="B10" i="19"/>
  <c r="G8" i="19"/>
  <c r="F8" i="19"/>
  <c r="E326" i="25" l="1"/>
  <c r="C307" i="25"/>
  <c r="B307" i="25"/>
  <c r="E283" i="25"/>
  <c r="E254" i="25"/>
  <c r="F13" i="21"/>
  <c r="G13" i="21"/>
  <c r="D8" i="21"/>
  <c r="B24" i="21"/>
  <c r="C8" i="21"/>
  <c r="E24" i="21"/>
  <c r="C24" i="21"/>
  <c r="D24" i="21"/>
  <c r="B8" i="21"/>
  <c r="C14" i="19"/>
  <c r="C32" i="19" s="1"/>
  <c r="G13" i="19"/>
  <c r="D324" i="25"/>
  <c r="E325" i="25"/>
  <c r="E308" i="25"/>
  <c r="G30" i="20"/>
  <c r="E47" i="8"/>
  <c r="G8" i="8"/>
  <c r="F8" i="8"/>
  <c r="G87" i="6"/>
  <c r="F87" i="6"/>
  <c r="G12" i="24"/>
  <c r="F12" i="24"/>
  <c r="G9" i="11"/>
  <c r="F9" i="11"/>
  <c r="G24" i="20"/>
  <c r="F24" i="20"/>
  <c r="F10" i="20"/>
  <c r="G10" i="20"/>
  <c r="E9" i="20"/>
  <c r="E320" i="25"/>
  <c r="D319" i="25"/>
  <c r="E319" i="25" s="1"/>
  <c r="F37" i="20"/>
  <c r="G37" i="20"/>
  <c r="B41" i="20"/>
  <c r="F19" i="11"/>
  <c r="D9" i="20"/>
  <c r="D8" i="20" s="1"/>
  <c r="C41" i="20"/>
  <c r="C40" i="20" s="1"/>
  <c r="C116" i="20" s="1"/>
  <c r="G101" i="20"/>
  <c r="E97" i="20"/>
  <c r="B287" i="25"/>
  <c r="G21" i="20"/>
  <c r="F21" i="20"/>
  <c r="G9" i="8"/>
  <c r="F9" i="8"/>
  <c r="F42" i="20"/>
  <c r="F22" i="8"/>
  <c r="F32" i="11"/>
  <c r="F42" i="11"/>
  <c r="F16" i="8"/>
  <c r="F30" i="8"/>
  <c r="F36" i="8"/>
  <c r="C8" i="11"/>
  <c r="F16" i="11"/>
  <c r="G42" i="20"/>
  <c r="F10" i="24"/>
  <c r="G16" i="8"/>
  <c r="E25" i="8"/>
  <c r="D8" i="11"/>
  <c r="F55" i="11"/>
  <c r="F58" i="6"/>
  <c r="G84" i="6"/>
  <c r="C287" i="25"/>
  <c r="E289" i="25"/>
  <c r="F27" i="20"/>
  <c r="E8" i="21"/>
  <c r="G14" i="19"/>
  <c r="F22" i="20"/>
  <c r="F53" i="20"/>
  <c r="F10" i="8"/>
  <c r="E32" i="19"/>
  <c r="G32" i="19" s="1"/>
  <c r="F31" i="20"/>
  <c r="F35" i="20"/>
  <c r="G10" i="24"/>
  <c r="G10" i="8"/>
  <c r="F19" i="8"/>
  <c r="E8" i="11"/>
  <c r="F51" i="11"/>
  <c r="D296" i="25"/>
  <c r="E296" i="25" s="1"/>
  <c r="G11" i="23"/>
  <c r="F11" i="20"/>
  <c r="F25" i="20"/>
  <c r="D41" i="20"/>
  <c r="D40" i="20" s="1"/>
  <c r="D116" i="20" s="1"/>
  <c r="F99" i="20"/>
  <c r="B9" i="8"/>
  <c r="E113" i="20"/>
  <c r="F28" i="8"/>
  <c r="F34" i="8"/>
  <c r="F10" i="11"/>
  <c r="F20" i="11"/>
  <c r="F13" i="19"/>
  <c r="E309" i="25"/>
  <c r="E285" i="25"/>
  <c r="F13" i="20"/>
  <c r="E10" i="23"/>
  <c r="C18" i="8"/>
  <c r="B37" i="20"/>
  <c r="B9" i="20" s="1"/>
  <c r="B8" i="20" s="1"/>
  <c r="B101" i="20"/>
  <c r="B97" i="20" s="1"/>
  <c r="E88" i="6"/>
  <c r="E284" i="25"/>
  <c r="G10" i="19"/>
  <c r="F12" i="8"/>
  <c r="F18" i="8"/>
  <c r="F26" i="8"/>
  <c r="D19" i="11"/>
  <c r="G19" i="11" s="1"/>
  <c r="F50" i="11"/>
  <c r="F67" i="6"/>
  <c r="D304" i="25"/>
  <c r="D329" i="25"/>
  <c r="E86" i="20"/>
  <c r="F30" i="20"/>
  <c r="E256" i="25"/>
  <c r="E255" i="25"/>
  <c r="C260" i="25"/>
  <c r="C259" i="25" s="1"/>
  <c r="B260" i="25"/>
  <c r="B259" i="25" s="1"/>
  <c r="B238" i="25"/>
  <c r="B237" i="25" s="1"/>
  <c r="C238" i="25"/>
  <c r="C237" i="25" s="1"/>
  <c r="C223" i="25"/>
  <c r="C222" i="25" s="1"/>
  <c r="D223" i="25"/>
  <c r="D36" i="25"/>
  <c r="B223" i="25"/>
  <c r="B222" i="25" s="1"/>
  <c r="D210" i="25"/>
  <c r="C210" i="25"/>
  <c r="C209" i="25" s="1"/>
  <c r="B210" i="25"/>
  <c r="B209" i="25" s="1"/>
  <c r="B199" i="25"/>
  <c r="B198" i="25" s="1"/>
  <c r="C199" i="25"/>
  <c r="C198" i="25" s="1"/>
  <c r="D199" i="25"/>
  <c r="B191" i="25"/>
  <c r="D191" i="25"/>
  <c r="C191" i="25"/>
  <c r="D183" i="25"/>
  <c r="C183" i="25"/>
  <c r="C182" i="25" s="1"/>
  <c r="B183" i="25"/>
  <c r="B182" i="25" s="1"/>
  <c r="B165" i="25"/>
  <c r="B164" i="25" s="1"/>
  <c r="C171" i="25"/>
  <c r="C170" i="25" s="1"/>
  <c r="B171" i="25"/>
  <c r="B170" i="25" s="1"/>
  <c r="D171" i="25"/>
  <c r="D152" i="25"/>
  <c r="C152" i="25"/>
  <c r="C151" i="25" s="1"/>
  <c r="C165" i="25"/>
  <c r="C164" i="25" s="1"/>
  <c r="B152" i="25"/>
  <c r="B151" i="25" s="1"/>
  <c r="B139" i="25"/>
  <c r="B138" i="25" s="1"/>
  <c r="D139" i="25"/>
  <c r="C139" i="25"/>
  <c r="C138" i="25" s="1"/>
  <c r="C26" i="25"/>
  <c r="B80" i="25"/>
  <c r="B79" i="25" s="1"/>
  <c r="B121" i="25"/>
  <c r="B120" i="25" s="1"/>
  <c r="C36" i="25"/>
  <c r="C35" i="25" s="1"/>
  <c r="B26" i="25"/>
  <c r="C80" i="25"/>
  <c r="C79" i="25" s="1"/>
  <c r="D278" i="25"/>
  <c r="E278" i="25" s="1"/>
  <c r="C121" i="25"/>
  <c r="C120" i="25" s="1"/>
  <c r="B36" i="25"/>
  <c r="B35" i="25" s="1"/>
  <c r="D295" i="25"/>
  <c r="E295" i="25" s="1"/>
  <c r="D272" i="25"/>
  <c r="D116" i="25"/>
  <c r="E9" i="25"/>
  <c r="C277" i="25"/>
  <c r="D260" i="25"/>
  <c r="D238" i="25"/>
  <c r="D121" i="25"/>
  <c r="D80" i="25"/>
  <c r="D26" i="25"/>
  <c r="E210" i="25" l="1"/>
  <c r="E80" i="25"/>
  <c r="E26" i="25"/>
  <c r="F24" i="21"/>
  <c r="G24" i="21"/>
  <c r="E191" i="25"/>
  <c r="D198" i="25"/>
  <c r="E198" i="25" s="1"/>
  <c r="E199" i="25"/>
  <c r="G25" i="8"/>
  <c r="F25" i="8"/>
  <c r="D120" i="25"/>
  <c r="E120" i="25" s="1"/>
  <c r="E121" i="25"/>
  <c r="D170" i="25"/>
  <c r="E170" i="25" s="1"/>
  <c r="E171" i="25"/>
  <c r="G10" i="23"/>
  <c r="E13" i="23"/>
  <c r="F10" i="23"/>
  <c r="E112" i="20"/>
  <c r="G113" i="20"/>
  <c r="F113" i="20"/>
  <c r="F101" i="20"/>
  <c r="E260" i="25"/>
  <c r="G8" i="21"/>
  <c r="F8" i="21"/>
  <c r="G88" i="6"/>
  <c r="F88" i="6"/>
  <c r="G8" i="11"/>
  <c r="F8" i="11"/>
  <c r="G97" i="20"/>
  <c r="F97" i="20"/>
  <c r="D151" i="25"/>
  <c r="E152" i="25"/>
  <c r="E8" i="20"/>
  <c r="G9" i="20"/>
  <c r="F9" i="20"/>
  <c r="E238" i="25"/>
  <c r="D307" i="25"/>
  <c r="E307" i="25" s="1"/>
  <c r="G86" i="20"/>
  <c r="F86" i="20"/>
  <c r="D115" i="25"/>
  <c r="D35" i="25"/>
  <c r="E35" i="25" s="1"/>
  <c r="E36" i="25"/>
  <c r="D328" i="25"/>
  <c r="E328" i="25" s="1"/>
  <c r="E329" i="25"/>
  <c r="B40" i="20"/>
  <c r="B116" i="20" s="1"/>
  <c r="D138" i="25"/>
  <c r="E138" i="25" s="1"/>
  <c r="E139" i="25"/>
  <c r="D182" i="25"/>
  <c r="E182" i="25" s="1"/>
  <c r="E183" i="25"/>
  <c r="D222" i="25"/>
  <c r="E222" i="25" s="1"/>
  <c r="E223" i="25"/>
  <c r="D303" i="25"/>
  <c r="E41" i="20"/>
  <c r="E324" i="25"/>
  <c r="D323" i="25"/>
  <c r="E323" i="25" s="1"/>
  <c r="B236" i="25"/>
  <c r="B235" i="25" s="1"/>
  <c r="C236" i="25"/>
  <c r="C235" i="25" s="1"/>
  <c r="B137" i="25"/>
  <c r="C137" i="25"/>
  <c r="C208" i="25"/>
  <c r="D137" i="25"/>
  <c r="C163" i="25"/>
  <c r="C25" i="25"/>
  <c r="B163" i="25"/>
  <c r="B208" i="25"/>
  <c r="B25" i="25"/>
  <c r="D277" i="25"/>
  <c r="E277" i="25" s="1"/>
  <c r="D209" i="25"/>
  <c r="D259" i="25"/>
  <c r="E259" i="25" s="1"/>
  <c r="D237" i="25"/>
  <c r="D79" i="25"/>
  <c r="E79" i="25" s="1"/>
  <c r="E137" i="25" l="1"/>
  <c r="D208" i="25"/>
  <c r="E208" i="25" s="1"/>
  <c r="E209" i="25"/>
  <c r="F13" i="23"/>
  <c r="G13" i="23"/>
  <c r="D236" i="25"/>
  <c r="E237" i="25"/>
  <c r="G8" i="20"/>
  <c r="F8" i="20"/>
  <c r="E40" i="20"/>
  <c r="G41" i="20"/>
  <c r="F41" i="20"/>
  <c r="E111" i="20"/>
  <c r="G112" i="20"/>
  <c r="F112" i="20"/>
  <c r="B24" i="25"/>
  <c r="B23" i="25" s="1"/>
  <c r="C24" i="25"/>
  <c r="C23" i="25" s="1"/>
  <c r="D25" i="25"/>
  <c r="G111" i="20" l="1"/>
  <c r="F111" i="20"/>
  <c r="F40" i="20"/>
  <c r="E116" i="20"/>
  <c r="G40" i="20"/>
  <c r="E25" i="25"/>
  <c r="D24" i="25"/>
  <c r="E24" i="25" s="1"/>
  <c r="E236" i="25"/>
  <c r="D291" i="25"/>
  <c r="D287" i="25" l="1"/>
  <c r="G116" i="20"/>
  <c r="F116" i="20"/>
  <c r="E287" i="25" l="1"/>
  <c r="D235" i="25"/>
  <c r="E235" i="25" l="1"/>
  <c r="D23" i="25"/>
  <c r="E23" i="25" s="1"/>
  <c r="E165" i="25"/>
  <c r="E164" i="25"/>
  <c r="E168" i="25"/>
  <c r="D168" i="25"/>
  <c r="D165" i="25"/>
  <c r="D164" i="25"/>
  <c r="D163" i="25"/>
  <c r="E163" i="25"/>
  <c r="D169" i="25"/>
  <c r="E16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Trnjina Marković</author>
  </authors>
  <commentList>
    <comment ref="A26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>Trnjina Marković: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<sst xmlns="http://schemas.openxmlformats.org/spreadsheetml/2006/main" count="848" uniqueCount="297">
  <si>
    <t>Oznaka</t>
  </si>
  <si>
    <t>SVEUKUPNO</t>
  </si>
  <si>
    <t>Izvor: 3211 Vlastiti prihodi - zdravstvene ustanove</t>
  </si>
  <si>
    <t>Izvor: 415 Naknada za koncesije u primarnoj zdravstvenoj zaštiti</t>
  </si>
  <si>
    <t>Izvor: 4311 Prihodi za posebne namjene - zdravstvene ustanove</t>
  </si>
  <si>
    <t>Izvor: 5211 Pomoći - zdravstvene ustanove</t>
  </si>
  <si>
    <t>Izvor: 6211 Donacije - zdravstvene ustanove</t>
  </si>
  <si>
    <t>Izvor: 5251 Pomoći za provođenje EU projekata - proračunski korisnici</t>
  </si>
  <si>
    <t>Izvor: 4451 Prihodi za decentralizirane funkcije - zdravstvene ustanove</t>
  </si>
  <si>
    <t>Izvor: 7311 Prihodi od prodaje ili zamjene nefin. imov. i naknade štete s nalova osiguranja - zdravstvene ustanove</t>
  </si>
  <si>
    <t>Ostvarenje 2021.</t>
  </si>
  <si>
    <t>Ind.</t>
  </si>
  <si>
    <t>6=5/2*100</t>
  </si>
  <si>
    <t>6=5/4*100</t>
  </si>
  <si>
    <t>ZAVOD ZA HITNU MEDICINU PRIMORSKO-GORANSKE ŽUPANIJE</t>
  </si>
  <si>
    <t>IZVJEŠTAJ O IZVRŠENJU  FINANCIJSKOG PLANA   Zavoda za hitnu medicinu Primorsko - goranske županije ZA 2021.</t>
  </si>
  <si>
    <t>Izvor: 181 Prenesena sredstva - opći prihodi i primici</t>
  </si>
  <si>
    <t>Izvor: 321 Vlastiti prihodi - proračunski korisnici</t>
  </si>
  <si>
    <t>Izvor: 431 Prihodi za posebne namjene - proračunski korisnici</t>
  </si>
  <si>
    <t>Izvor: 512 Pomoći iz državnog proračuna</t>
  </si>
  <si>
    <t>Izvor: 521 Pomoći - proračunski korisnici</t>
  </si>
  <si>
    <t>Izvor: 525 Pomoći za provođenje EU projekata - proračunski korisnici</t>
  </si>
  <si>
    <t>Izvor: 621 Donacije - proračunski korisnici</t>
  </si>
  <si>
    <t>Izvor: 731 Prihodi od prodaje ili zamjene nefin. imov. i naknade štete s naslova osiguranja - prorač. korisnici</t>
  </si>
  <si>
    <t>Prihodi / Rashodi po izvorima financiranja</t>
  </si>
  <si>
    <t>Izvor: 111 Opći prihodi i primici</t>
  </si>
  <si>
    <t>Prihodi</t>
  </si>
  <si>
    <t>Rashodi</t>
  </si>
  <si>
    <t>Razlika</t>
  </si>
  <si>
    <t>Višak/manjak</t>
  </si>
  <si>
    <t>Izvor: 3831 Prenesena sredstva vlastiti prihodi zdravstvene ustanove</t>
  </si>
  <si>
    <t>Izvor: 417 Prihodi od viška prihoda  zdravstvenih ustanova</t>
  </si>
  <si>
    <t>Višak/manjak prethodne godine</t>
  </si>
  <si>
    <t>Izvor: 4815 Prenesena sredstva - namjenski prihodi</t>
  </si>
  <si>
    <t>Izvor: 483 Prenesena sredstva - namjenski prihodi</t>
  </si>
  <si>
    <t xml:space="preserve">Izvor: 582  Prenesena sredstva pomoći </t>
  </si>
  <si>
    <t xml:space="preserve">Izvor: 782 Prenesena sredstva prihodi od prodaje ili zamjene nefin. imov. i </t>
  </si>
  <si>
    <t>931   Prenesena sredstva iz prethodne godine</t>
  </si>
  <si>
    <t>9221 Višak prihoda poslovanja</t>
  </si>
  <si>
    <t>9222 Manjak prihoda poslovanja</t>
  </si>
  <si>
    <t>Ukupni prihodi</t>
  </si>
  <si>
    <t xml:space="preserve">Ukupni rashodi </t>
  </si>
  <si>
    <t xml:space="preserve">Višak/manjak tekuće godine </t>
  </si>
  <si>
    <t xml:space="preserve">Ukupni rezultat poslovanja </t>
  </si>
  <si>
    <t>6711 Prihodi iz nadležnog proračuna za financiranje rashoda poslovanja</t>
  </si>
  <si>
    <t>641 Prihodi od financijske imovine</t>
  </si>
  <si>
    <t>6413 Kamate na oročena sredstva i depozite po viđenju</t>
  </si>
  <si>
    <t>6415 Prihodi od pozitivnih tečajnih razlika i razlika zbog primjene valutne klauzule</t>
  </si>
  <si>
    <t>661 Prihodi od prodaje proizvoda i robe te pruženih usluga</t>
  </si>
  <si>
    <t>6615 Prihodi od pruženih usluga</t>
  </si>
  <si>
    <t>683 Ostali prihodi</t>
  </si>
  <si>
    <t>6831 Ostali prihodi</t>
  </si>
  <si>
    <t>639 Prijenosi između proračunskih korisnika istog proračuna</t>
  </si>
  <si>
    <t>6391 Tekući prijenosi između proračunskih korisnika istog proračuna</t>
  </si>
  <si>
    <t>673 Prihodi od HZZO-a na temelju ugovornih obveza</t>
  </si>
  <si>
    <t>6731 Prihodi od HZZO-a na temelju ugovornih obveza</t>
  </si>
  <si>
    <t>671 Prihodi iz nadležnog proračuna za financiranje redovne djelatnosti proračunskih korisnika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</si>
  <si>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</si>
  <si>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</si>
  <si>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</si>
  <si>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</si>
  <si>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</si>
  <si>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temeljem prijenosa EU sredstava</t>
  </si>
  <si>
    <t>663 Donacije od pravnih i fizičkih osoba izvan općeg proračuna i povrat donacija po protestiranim jamstvima</t>
  </si>
  <si>
    <t>6632 Kapitalne donacije</t>
  </si>
  <si>
    <t>652 Prihodi po posebnim propisima</t>
  </si>
  <si>
    <t>6526 Ostali nespomenuti prihodi</t>
  </si>
  <si>
    <t xml:space="preserve">Prihodi / primici po ekonomskoj klasifikaciji </t>
  </si>
  <si>
    <t xml:space="preserve">671 Prihodi iz nadležnog proračuna </t>
  </si>
  <si>
    <t>6711  Prihodi iz nadležnog proračuna za financiranje rasjoda poslovanja</t>
  </si>
  <si>
    <t>6712  Prihodi iz nadležnog proračuna  za financiranje rashoda za nabavu nefinancijske imovine</t>
  </si>
  <si>
    <t>922  Višak/manjak prihida</t>
  </si>
  <si>
    <t>92211  Višak  prihoda poslovanja</t>
  </si>
  <si>
    <t>92221  Manjak prihoda poslovanja</t>
  </si>
  <si>
    <t>Sveukupno prihiodi + preneseni višak/manjak</t>
  </si>
  <si>
    <t>Prihodi ukupno</t>
  </si>
  <si>
    <t>Rashodi ukupno</t>
  </si>
  <si>
    <t>Rashodi  poslovanja</t>
  </si>
  <si>
    <t>Rashodi  za nabavu nefinancijske imovine</t>
  </si>
  <si>
    <t>Izdaci za financijsku imovinu i otplate zajmova</t>
  </si>
  <si>
    <t>Neto financiranje</t>
  </si>
  <si>
    <t>Izvorni plan  2022.</t>
  </si>
  <si>
    <t>Tekući plan 2022.</t>
  </si>
  <si>
    <t>Ostvarenje 2022.</t>
  </si>
  <si>
    <t>Ostvarenje preth. god. (1)</t>
  </si>
  <si>
    <t>Izvorni plan (2.)</t>
  </si>
  <si>
    <t>Tekući plan (3.)</t>
  </si>
  <si>
    <t>Ostvarenje (4.)</t>
  </si>
  <si>
    <t>Indeks 4./1. (5.)</t>
  </si>
  <si>
    <t>Indeks 4./3. (6.)</t>
  </si>
  <si>
    <t>Razdjel: 4 UPRAVNI ODJEL ZA ZDRAVSTVO</t>
  </si>
  <si>
    <t>Glava: 4-2 ŽUPANIJSKE USTANOVE ZDRAVSTVA</t>
  </si>
  <si>
    <t>29461 ZAVOD ZA HITNU MEDICINU PGŽ</t>
  </si>
  <si>
    <t>E lanak 4. Ovaj Polugodi?nji izvje?taj stupa na snagu osmog dana od dana objave u »Slu? benim novinama Primorsko-goranske ?upanije«. KLASA: 021-04/17-01/7 URBROJ: 2170/1-01-01/4-17-5 Rijeka, 21. rujan 201 7. godine PRIMORSKO-GORANSKA ?UPANIJA?UPANIJSKA SKUP?TINA Predsjednik Erik Fabijania v. r.</t>
  </si>
  <si>
    <t xml:space="preserve">Rashodi / izdaci - po ekonomskoj klasifikaciji  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</si>
  <si>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</si>
  <si>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</si>
  <si>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</si>
  <si>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</si>
  <si>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</si>
  <si>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</si>
  <si>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</si>
  <si>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</si>
  <si>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</si>
  <si>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</si>
  <si>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</si>
  <si>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</si>
  <si>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</si>
  <si>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</si>
  <si>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</si>
  <si>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</si>
  <si>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</si>
  <si>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</si>
  <si>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</si>
  <si>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</si>
  <si>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</si>
  <si>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</si>
  <si>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</si>
  <si>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</si>
  <si>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</si>
  <si>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</si>
  <si>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</si>
  <si>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</si>
  <si>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</si>
  <si>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</si>
  <si>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</si>
  <si>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</si>
  <si>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</si>
  <si>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</si>
  <si>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</si>
  <si>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</si>
  <si>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</si>
  <si>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</si>
  <si>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</si>
  <si>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</si>
  <si>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</si>
  <si>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</si>
  <si>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</si>
  <si>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</si>
  <si>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</si>
  <si>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</si>
  <si>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</si>
  <si>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</si>
  <si>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 uređaji strojevi</t>
  </si>
  <si>
    <t>4227 Uređaji, strojevi i oprema za ostale namjene</t>
  </si>
  <si>
    <t>423 Prijevozna sredstva</t>
  </si>
  <si>
    <t>4231 Prijevozna sredstva u cestovnom prometu</t>
  </si>
  <si>
    <t>Izvor: 111 Porezni i ostali prihodi</t>
  </si>
  <si>
    <t>Izvor: 445 Prihodi za decentralizirane funkcije - zdravstvene ustanove</t>
  </si>
  <si>
    <t>IZVJEŠTAJ O IZVRŠENJU  FINANCIJSKOG PLANA   Zavoda za hitnu medicinu Primorsko - goranske županije  za I - VI 2023.</t>
  </si>
  <si>
    <t>6711  Prihodi iz nadležnog proračuna za financiranje rashoda poslovanja</t>
  </si>
  <si>
    <t>723 Prihodi od prodaje prijevoznih sredstava</t>
  </si>
  <si>
    <t>7231 Prijevozna sredstva u cestovnom prometu</t>
  </si>
  <si>
    <t>Tekući plan 2023.</t>
  </si>
  <si>
    <t>Ostvarenje 2023.</t>
  </si>
  <si>
    <t>6712 Prihodi iz nadležnog proračuna za financiranje rashoda za nabavu nefinancijske imovine</t>
  </si>
  <si>
    <t>IZVJEŠTAJ O IZVRŠENJU  FINANCIJSKOG PLANA  ZAVODA ZA HITNU MEDICINU PRIMORSKO-GORANSKE ŽUPANIJE za I- VI  2023.</t>
  </si>
  <si>
    <t>64 Prihodi od imovine</t>
  </si>
  <si>
    <t>65 Prihodi od upravnih i administrativnih pristojbi, pristojbi po posebnim propisima  i naknada</t>
  </si>
  <si>
    <t>66 Prihodi od prodaje proizvoda i robe te pruženih usluga i prihodi od donacija</t>
  </si>
  <si>
    <t xml:space="preserve">67 Prihodi iz nadležnog proračuna i od HZZO-a temeljem ugovornih obveza </t>
  </si>
  <si>
    <t xml:space="preserve">68 Kazne, upravne mjere i ostali prihodi </t>
  </si>
  <si>
    <t>72 Prihodi od prodaje proizvedene dugotrajne imovine</t>
  </si>
  <si>
    <t>92 Rezultat poslovanja</t>
  </si>
  <si>
    <t>63 Pomoći iz inzemstav i od subjekata  unutar  općeg proračuna</t>
  </si>
  <si>
    <t>31 Rashodi za zaposlene</t>
  </si>
  <si>
    <t>32 Materijalni rashodi</t>
  </si>
  <si>
    <t>34 Financijski rashodi</t>
  </si>
  <si>
    <t>42 Rashodi za nabavu proizvedene dugotrajne imovine</t>
  </si>
  <si>
    <t>Funk. klas: 0721 Opće medicinske usluge</t>
  </si>
  <si>
    <t>Izvorni plan 2023.</t>
  </si>
  <si>
    <t>7=5/4*100</t>
  </si>
  <si>
    <t>I.   OPĆI   DIO</t>
  </si>
  <si>
    <t>6 Prihodi poslovanja</t>
  </si>
  <si>
    <t>Razlika- Višak/ manjak</t>
  </si>
  <si>
    <t>SAŽETAK RAČUNA PRIHODA I RASHODA I RAČUNA FINANCIRANJA</t>
  </si>
  <si>
    <t>IZVJEŠTAJ O PRIHODIMA I RASHODIMA PREMA EKONOMSKOJ KLASIFIKACIJI</t>
  </si>
  <si>
    <t>63 Pomoći iz inozemstva i od subjekata unutar općeg proračuna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</si>
  <si>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</si>
  <si>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</si>
  <si>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</si>
  <si>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</si>
  <si>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INDEKS</t>
  </si>
  <si>
    <t>3 Rashodi poslovanja</t>
  </si>
  <si>
    <t>342 Kamate za primljene kredite i zajmove</t>
  </si>
  <si>
    <t>3423 Kamate za primljene kredite i zajmove od kreditnih i ostalih financijskih institucija izvan javnog sektora</t>
  </si>
  <si>
    <t>4 Rashodi za nabavu nefinancijske imovine</t>
  </si>
  <si>
    <t>4225 Instrumenti, uređaji i strojevi</t>
  </si>
  <si>
    <t>UKUPNO RASHODI</t>
  </si>
  <si>
    <t>UKUPNO PRIHODI</t>
  </si>
  <si>
    <t>IZVJEŠTAJ O PRIHODIMA I RASHODIMA PREMA IZVORIMA FINANCIRANJA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</si>
  <si>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</si>
  <si>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</si>
  <si>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</si>
  <si>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</si>
  <si>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</si>
  <si>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PRODAJE ILI ZAMJENE NEFINANCIJSKE IMOVINE I NAKNADE S NASLOVA OSIGURANJA</t>
  </si>
  <si>
    <t>BROJČANA OZNAKA I NAZIV</t>
  </si>
  <si>
    <t>IZVJEŠTAJ O PRIHODIMA I RASHODIMA PREMA FUNKCIJSKOJ KLASIFIKACIJI</t>
  </si>
  <si>
    <t>B. RAČUN FINANCIRANJA</t>
  </si>
  <si>
    <t>RAČUN FINANCIRANJA</t>
  </si>
  <si>
    <t>IZVJEŠTAJ RAČUNA FINANCIRANJA PREMA EKONOMSKOJ KLASIFIKACIJI</t>
  </si>
  <si>
    <t>IZVJEŠTAJ RAČUNA FINANCIRANJA PREMA IZVORIMA FINANCIRANJA</t>
  </si>
  <si>
    <t>II.   POSEBNI   DIO</t>
  </si>
  <si>
    <t>IZVJEŠTAJ PO PROGRAMSKOJ KLASIFIKACIJI</t>
  </si>
  <si>
    <t>SVEUKUPNO RASHODI</t>
  </si>
  <si>
    <t>Prihodi poslovanja</t>
  </si>
  <si>
    <t>Prihodi od prodaje nefinacijske imovine</t>
  </si>
  <si>
    <t>Primici od financijske imovine i zaduživanja</t>
  </si>
  <si>
    <t>Ukupno preneseni višak/ manjak iz prethodne godine</t>
  </si>
  <si>
    <t>Višak koji se rasporedio za pokriće razlike prihoda i rashoda, primitaka i izdataka</t>
  </si>
  <si>
    <t>Manjak razlike prihoda i rashoda, primitaka i izdataka koji se pokrio</t>
  </si>
  <si>
    <t>Ukupno korišteni rezultat</t>
  </si>
  <si>
    <t>SAŽETAK RAČUNA FINANCIRANAJA</t>
  </si>
  <si>
    <t>VIŠAK / MANJAK + NETO FINANCIRANJE</t>
  </si>
  <si>
    <t>PRENESENI VIŠAK / MANJAK</t>
  </si>
  <si>
    <t>6631 Tekuće donacije</t>
  </si>
  <si>
    <t>6714 Prihodi iz nadležnog proračuna za financiranje izdataka za financijsku imovinu i otplatu zajmova</t>
  </si>
  <si>
    <t>3112 Plaće u naravi</t>
  </si>
  <si>
    <t>41 Rashodi za nabavu neproizvedene dugotrajne imovine</t>
  </si>
  <si>
    <t>412 Nematerijalna imovina</t>
  </si>
  <si>
    <t>4123 Licence</t>
  </si>
  <si>
    <t>UKUPNO IZDACI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</si>
  <si>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</si>
  <si>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</si>
  <si>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</si>
  <si>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</si>
  <si>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</si>
  <si>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Izvor: 483 Prenesena sredstva- namjenski prihodi- proračunski korisnici</t>
  </si>
  <si>
    <t>Izvor: 582 Prenesena sredstva- pomoći- proračunski korisnici</t>
  </si>
  <si>
    <t>Izvor: 4831 Prenesena sredstva- namjenski prihodi- proračunski korisnici</t>
  </si>
  <si>
    <t>Izvor: 1111 Porezni i ostali prihodi</t>
  </si>
  <si>
    <t>Izvor: 4831 Prenesena sredstva - namjenski prihodi- proračunski korisnici</t>
  </si>
  <si>
    <t>Izvor: 445 Prihodi za decentralizirane funkcije- zdravstvene ustanove</t>
  </si>
  <si>
    <t>Izvor: 4451 Prihodi za decentralizirane funkcije- zdravstvene ustanove</t>
  </si>
  <si>
    <t>UKUPNO RASHODI I IZDACI</t>
  </si>
  <si>
    <t>IZVORNI PLAN ILI REBALANS 2025.</t>
  </si>
  <si>
    <t>TEKUĆI PLAN 2025.</t>
  </si>
  <si>
    <t>OSTVARENJE/ IZVRŠENJE I-VI 2025.</t>
  </si>
  <si>
    <t>OSTVARENJE/ IZVRŠENJE I-VI  2024.</t>
  </si>
  <si>
    <t>3831 Naknade šteta pravnim i fizičkim osobama</t>
  </si>
  <si>
    <t>3835 Ostale kazne</t>
  </si>
  <si>
    <t xml:space="preserve">  38 Ostali rashodi</t>
  </si>
  <si>
    <t xml:space="preserve">  383 Kazne, penali i naknade štete</t>
  </si>
  <si>
    <t>3251 Rahodi po osnovi utroška lijekova i potr.med.mat.</t>
  </si>
  <si>
    <t xml:space="preserve">  325 Rashodi po osnovi utroška</t>
  </si>
  <si>
    <t>Izvor: 383 Prenesena sredstva - vlastiti prihodi proračunskih korisnika</t>
  </si>
  <si>
    <t>Izvor: 484 Prenesena sredstva - prihodi za decentralizirane funkcije</t>
  </si>
  <si>
    <t>Program: 4209 Zdravstvena zaštita</t>
  </si>
  <si>
    <t>A 420906 Administracija i upravljanje</t>
  </si>
  <si>
    <t>3251 Rashodi po osnovi utroška lijekova i potrošnog medicinskog materijala</t>
  </si>
  <si>
    <t xml:space="preserve">          38 Ostali rashodi</t>
  </si>
  <si>
    <t>3225 Sitni inventar i autogume</t>
  </si>
  <si>
    <t>A 420908 Specijalizacije doktora medicine-EU projekt</t>
  </si>
  <si>
    <t xml:space="preserve">             3132 Doprinosi za obvezno zdravstveno osiguranje</t>
  </si>
  <si>
    <t>A 420909 Dodatni timovi medicinske pomoći</t>
  </si>
  <si>
    <t xml:space="preserve">      3111 Plaće za redovan rad</t>
  </si>
  <si>
    <t xml:space="preserve">      3113 Plaće za prekovremeni rad</t>
  </si>
  <si>
    <t xml:space="preserve">   3212 Naknade za prijevoz, za rad na terenu i odvojeni život</t>
  </si>
  <si>
    <t xml:space="preserve">      3132 Doprinosi za obvezno zdravstveno osiguranje</t>
  </si>
  <si>
    <t xml:space="preserve">   3223 Energija</t>
  </si>
  <si>
    <t xml:space="preserve">    3223  Energija</t>
  </si>
  <si>
    <t xml:space="preserve">  3251 Rashodi po osnovi utroška lijekova i potrošnog medicinskog materijala</t>
  </si>
  <si>
    <t>A 420910 Specijalizacije medicinskih sestara i tehničara</t>
  </si>
  <si>
    <t xml:space="preserve">   3211 Službena putovanja</t>
  </si>
  <si>
    <t>Program: 4210 Unapređenje zdravstvene zaštite</t>
  </si>
  <si>
    <t>K 421009 Ulaganje i opremanje objekata</t>
  </si>
  <si>
    <t>Izvor: 3831 Prenesena sredstva - vlastiti prihodi proračunskih korisnika</t>
  </si>
  <si>
    <t xml:space="preserve">     4224 Medicinska i laboratorijska oprema</t>
  </si>
  <si>
    <t>K 421010 Zanavljanje voznog parka</t>
  </si>
  <si>
    <t xml:space="preserve">      4231 Prijevozna sredstva u cestovnom prometu</t>
  </si>
  <si>
    <t>Izvor: 4841 Prenesena sredstva - prihodi za decentralizirane funkcije</t>
  </si>
  <si>
    <t>A 421011 Povećanje dostupnosti zdravstvene zaštite</t>
  </si>
  <si>
    <t xml:space="preserve">             3121 Ostali rashodi za zaposlene</t>
  </si>
  <si>
    <t xml:space="preserve">            3235 Zakupnine i najamnine</t>
  </si>
  <si>
    <t xml:space="preserve">            3237 Intelektualne i osobne usluge</t>
  </si>
  <si>
    <t>Izvor: 3211 Vlastiti prihodi - proračunski korisnici</t>
  </si>
  <si>
    <t xml:space="preserve">               3235 Zakupnine i najamnine</t>
  </si>
  <si>
    <t xml:space="preserve">            32 Materijalni rashodi</t>
  </si>
  <si>
    <t>Izvor: 5211 Pomoći - proračunski korisnici</t>
  </si>
  <si>
    <t xml:space="preserve">         32 Materijalni rashodi</t>
  </si>
  <si>
    <t xml:space="preserve">              3235 Zakupnine i najamnine</t>
  </si>
  <si>
    <t xml:space="preserve">       34 Financijski rashodi</t>
  </si>
  <si>
    <t xml:space="preserve">                3423 Kamate za primljene kredite i zajmove od kreditnih i ostalih financijskih institucija izvan javnog sektora</t>
  </si>
  <si>
    <t xml:space="preserve">     54 Izdaci za otplatu glavnice primljenih kredita</t>
  </si>
  <si>
    <t xml:space="preserve">          5443 Otplata glavnice primljenih kredita od tuzemnih kreditnih inst izvan javnog sektora</t>
  </si>
  <si>
    <t>Izvor: 11 Opći prihodi i primici</t>
  </si>
  <si>
    <t>Izvor: 32 Vlastiti prihodi - proračunski korisnici</t>
  </si>
  <si>
    <t>Izvor: 43 Prihodi za posebne namjene - proračunski korisnici</t>
  </si>
  <si>
    <t>Izvor: 44 Prihodi za decentralizirane funkcije</t>
  </si>
  <si>
    <t>Izvor: 48 Prenesena sredstva-namjenski prihodi</t>
  </si>
  <si>
    <t>Izvor: 51 Pomoći</t>
  </si>
  <si>
    <t>Izvor: 52 Pomoći - proračunski korisnici</t>
  </si>
  <si>
    <t>Izvor: 62  Donacije - proračunski korisnici</t>
  </si>
  <si>
    <t>Izvor: 73 Prihodi od prodaje ili zamjene nef.imov. i naknade štete s naslova osiguranja - prorač.korisnici</t>
  </si>
  <si>
    <t>Izvor: 38 Prenesena sredstva - vlastiti rihodi proračunskih korisnika</t>
  </si>
  <si>
    <t>Izvor: 58 Prenesena sredstva -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</si>
</sst>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5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7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6"/>
      <color rgb="FF000000"/>
      <name val="Verdana"/>
      <family val="2"/>
      <charset val="238"/>
    </font>
    <font>
      <sz val="7.5"/>
      <color theme="1"/>
      <name val="Microsoft Sans Serif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Microsoft Sans Serif"/>
      <family val="2"/>
      <charset val="238"/>
    </font>
    <font>
      <b/>
      <sz val="6"/>
      <color rgb="FF000000"/>
      <name val="Verdana"/>
      <family val="2"/>
      <charset val="238"/>
    </font>
    <font>
      <sz val="9"/>
      <color rgb="FF000000"/>
      <name val="Microsoft Sans Serif"/>
      <family val="2"/>
      <charset val="238"/>
    </font>
    <font>
      <b/>
      <sz val="9"/>
      <color rgb="FF000000"/>
      <name val="Microsoft Sans Serif"/>
      <family val="2"/>
      <charset val="238"/>
    </font>
    <font>
      <b/>
      <sz val="10"/>
      <color rgb="FF000000"/>
      <name val="Microsoft Sans Serif"/>
      <family val="2"/>
      <charset val="238"/>
    </font>
    <font>
      <b/>
      <sz val="9"/>
      <color theme="1"/>
      <name val="Microsoft Sans Serif"/>
      <family val="2"/>
      <charset val="238"/>
    </font>
    <font>
      <b/>
      <sz val="7.5"/>
      <color theme="1"/>
      <name val="Microsoft Sans Serif"/>
      <family val="2"/>
      <charset val="238"/>
    </font>
    <font>
      <b/>
      <sz val="10"/>
      <color rgb="FF000000"/>
      <name val="Verdana"/>
      <family val="2"/>
      <charset val="238"/>
    </font>
    <font>
      <b/>
      <sz val="7.5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theme="1"/>
      <name val="Microsoft Sans Serif"/>
      <family val="2"/>
      <charset val="238"/>
    </font>
    <font>
      <b/>
      <sz val="8"/>
      <color rgb="FF000000"/>
      <name val="Microsoft Sans Serif"/>
      <family val="2"/>
      <charset val="238"/>
    </font>
    <font>
      <b/>
      <sz val="8"/>
      <color theme="1"/>
      <name val="Microsoft Sans Serif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6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Verdana"/>
      <family val="2"/>
      <charset val="238"/>
    </font>
    <font>
      <sz val="11"/>
      <color theme="1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A3DB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5">
    <xf numFmtId="0" fontId="0" fillId="0" borderId="0" xfId="0"/>
    <xf numFmtId="0" fontId="19" fillId="0" borderId="12" xfId="0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3" borderId="10" xfId="0" applyFont="1" applyFill="1" applyBorder="1" applyAlignment="1">
      <alignment horizontal="left" wrapText="1" indent="3"/>
    </xf>
    <xf numFmtId="4" fontId="22" fillId="33" borderId="10" xfId="0" applyNumberFormat="1" applyFont="1" applyFill="1" applyBorder="1" applyAlignment="1">
      <alignment wrapText="1"/>
    </xf>
    <xf numFmtId="0" fontId="25" fillId="0" borderId="13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left" wrapText="1" indent="1"/>
    </xf>
    <xf numFmtId="4" fontId="23" fillId="33" borderId="10" xfId="0" applyNumberFormat="1" applyFont="1" applyFill="1" applyBorder="1" applyAlignment="1">
      <alignment horizontal="right" wrapText="1" indent="1"/>
    </xf>
    <xf numFmtId="10" fontId="26" fillId="0" borderId="11" xfId="0" applyNumberFormat="1" applyFont="1" applyBorder="1" applyAlignment="1">
      <alignment horizontal="left" indent="1"/>
    </xf>
    <xf numFmtId="0" fontId="27" fillId="33" borderId="10" xfId="0" applyFont="1" applyFill="1" applyBorder="1" applyAlignment="1">
      <alignment horizontal="left" wrapText="1" indent="5"/>
    </xf>
    <xf numFmtId="4" fontId="27" fillId="33" borderId="10" xfId="0" applyNumberFormat="1" applyFont="1" applyFill="1" applyBorder="1" applyAlignment="1">
      <alignment horizontal="right" wrapText="1" indent="1"/>
    </xf>
    <xf numFmtId="0" fontId="28" fillId="33" borderId="10" xfId="0" applyFont="1" applyFill="1" applyBorder="1" applyAlignment="1">
      <alignment horizontal="left" wrapText="1" indent="5"/>
    </xf>
    <xf numFmtId="4" fontId="28" fillId="33" borderId="10" xfId="0" applyNumberFormat="1" applyFont="1" applyFill="1" applyBorder="1" applyAlignment="1">
      <alignment horizontal="right" wrapText="1" indent="1"/>
    </xf>
    <xf numFmtId="0" fontId="28" fillId="33" borderId="10" xfId="0" applyFont="1" applyFill="1" applyBorder="1" applyAlignment="1">
      <alignment horizontal="left" wrapText="1" indent="1"/>
    </xf>
    <xf numFmtId="0" fontId="28" fillId="33" borderId="10" xfId="0" applyFont="1" applyFill="1" applyBorder="1" applyAlignment="1">
      <alignment horizontal="right" wrapText="1" indent="1"/>
    </xf>
    <xf numFmtId="4" fontId="18" fillId="0" borderId="0" xfId="0" applyNumberFormat="1" applyFont="1" applyAlignment="1">
      <alignment horizontal="left" indent="1"/>
    </xf>
    <xf numFmtId="0" fontId="27" fillId="33" borderId="10" xfId="0" applyFont="1" applyFill="1" applyBorder="1" applyAlignment="1">
      <alignment horizontal="right" wrapText="1" indent="1"/>
    </xf>
    <xf numFmtId="0" fontId="22" fillId="0" borderId="10" xfId="0" applyFont="1" applyBorder="1" applyAlignment="1">
      <alignment horizontal="left" wrapText="1" indent="3"/>
    </xf>
    <xf numFmtId="0" fontId="18" fillId="0" borderId="0" xfId="0" applyFont="1" applyAlignment="1">
      <alignment horizontal="left" indent="1"/>
    </xf>
    <xf numFmtId="0" fontId="19" fillId="34" borderId="12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4" fontId="23" fillId="0" borderId="10" xfId="0" applyNumberFormat="1" applyFont="1" applyBorder="1" applyAlignment="1">
      <alignment wrapText="1"/>
    </xf>
    <xf numFmtId="4" fontId="28" fillId="33" borderId="10" xfId="0" applyNumberFormat="1" applyFont="1" applyFill="1" applyBorder="1" applyAlignment="1">
      <alignment horizontal="right" wrapText="1"/>
    </xf>
    <xf numFmtId="0" fontId="24" fillId="33" borderId="10" xfId="0" applyFont="1" applyFill="1" applyBorder="1" applyAlignment="1">
      <alignment horizontal="left" wrapText="1" indent="3"/>
    </xf>
    <xf numFmtId="4" fontId="24" fillId="0" borderId="10" xfId="0" applyNumberFormat="1" applyFont="1" applyBorder="1" applyAlignment="1">
      <alignment wrapText="1"/>
    </xf>
    <xf numFmtId="4" fontId="30" fillId="33" borderId="10" xfId="0" applyNumberFormat="1" applyFont="1" applyFill="1" applyBorder="1" applyAlignment="1">
      <alignment horizontal="right" wrapText="1"/>
    </xf>
    <xf numFmtId="4" fontId="31" fillId="33" borderId="10" xfId="0" applyNumberFormat="1" applyFont="1" applyFill="1" applyBorder="1" applyAlignment="1">
      <alignment wrapText="1"/>
    </xf>
    <xf numFmtId="4" fontId="22" fillId="33" borderId="16" xfId="0" applyNumberFormat="1" applyFont="1" applyFill="1" applyBorder="1" applyAlignment="1">
      <alignment wrapText="1"/>
    </xf>
    <xf numFmtId="4" fontId="30" fillId="33" borderId="16" xfId="0" applyNumberFormat="1" applyFont="1" applyFill="1" applyBorder="1" applyAlignment="1">
      <alignment horizontal="right" wrapText="1"/>
    </xf>
    <xf numFmtId="0" fontId="24" fillId="33" borderId="14" xfId="0" applyFont="1" applyFill="1" applyBorder="1" applyAlignment="1">
      <alignment horizontal="left" wrapText="1" indent="3"/>
    </xf>
    <xf numFmtId="4" fontId="30" fillId="33" borderId="13" xfId="0" applyNumberFormat="1" applyFont="1" applyFill="1" applyBorder="1" applyAlignment="1">
      <alignment wrapText="1"/>
    </xf>
    <xf numFmtId="4" fontId="30" fillId="33" borderId="13" xfId="0" applyNumberFormat="1" applyFont="1" applyFill="1" applyBorder="1" applyAlignment="1">
      <alignment horizontal="right" wrapText="1"/>
    </xf>
    <xf numFmtId="4" fontId="31" fillId="33" borderId="15" xfId="0" applyNumberFormat="1" applyFont="1" applyFill="1" applyBorder="1" applyAlignment="1">
      <alignment wrapText="1"/>
    </xf>
    <xf numFmtId="4" fontId="30" fillId="33" borderId="15" xfId="0" applyNumberFormat="1" applyFont="1" applyFill="1" applyBorder="1" applyAlignment="1">
      <alignment horizontal="right" wrapText="1"/>
    </xf>
    <xf numFmtId="4" fontId="30" fillId="33" borderId="10" xfId="0" applyNumberFormat="1" applyFont="1" applyFill="1" applyBorder="1" applyAlignment="1">
      <alignment wrapText="1"/>
    </xf>
    <xf numFmtId="4" fontId="24" fillId="33" borderId="10" xfId="0" applyNumberFormat="1" applyFont="1" applyFill="1" applyBorder="1" applyAlignment="1">
      <alignment wrapText="1"/>
    </xf>
    <xf numFmtId="4" fontId="30" fillId="0" borderId="10" xfId="0" applyNumberFormat="1" applyFont="1" applyBorder="1" applyAlignment="1">
      <alignment wrapText="1"/>
    </xf>
    <xf numFmtId="4" fontId="31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left" wrapText="1" indent="3"/>
    </xf>
    <xf numFmtId="0" fontId="30" fillId="33" borderId="10" xfId="0" applyFont="1" applyFill="1" applyBorder="1" applyAlignment="1">
      <alignment wrapText="1"/>
    </xf>
    <xf numFmtId="4" fontId="31" fillId="33" borderId="10" xfId="0" applyNumberFormat="1" applyFont="1" applyFill="1" applyBorder="1" applyAlignment="1">
      <alignment horizontal="right" wrapText="1"/>
    </xf>
    <xf numFmtId="0" fontId="22" fillId="33" borderId="10" xfId="0" applyFont="1" applyFill="1" applyBorder="1" applyAlignment="1">
      <alignment horizontal="left" vertical="top" wrapText="1" indent="3"/>
    </xf>
    <xf numFmtId="0" fontId="30" fillId="33" borderId="10" xfId="0" applyFont="1" applyFill="1" applyBorder="1" applyAlignment="1">
      <alignment horizontal="left" wrapText="1" indent="5"/>
    </xf>
    <xf numFmtId="0" fontId="31" fillId="33" borderId="10" xfId="0" applyFont="1" applyFill="1" applyBorder="1" applyAlignment="1">
      <alignment horizontal="left" wrapText="1" indent="5"/>
    </xf>
    <xf numFmtId="0" fontId="22" fillId="33" borderId="16" xfId="0" applyFont="1" applyFill="1" applyBorder="1" applyAlignment="1">
      <alignment horizontal="left" wrapText="1" indent="3"/>
    </xf>
    <xf numFmtId="4" fontId="31" fillId="33" borderId="16" xfId="0" applyNumberFormat="1" applyFont="1" applyFill="1" applyBorder="1" applyAlignment="1">
      <alignment wrapText="1"/>
    </xf>
    <xf numFmtId="0" fontId="22" fillId="33" borderId="17" xfId="0" applyFont="1" applyFill="1" applyBorder="1" applyAlignment="1">
      <alignment horizontal="left" wrapText="1" indent="3"/>
    </xf>
    <xf numFmtId="4" fontId="31" fillId="33" borderId="17" xfId="0" applyNumberFormat="1" applyFont="1" applyFill="1" applyBorder="1" applyAlignment="1">
      <alignment wrapText="1"/>
    </xf>
    <xf numFmtId="4" fontId="31" fillId="33" borderId="18" xfId="0" applyNumberFormat="1" applyFont="1" applyFill="1" applyBorder="1" applyAlignment="1">
      <alignment wrapText="1"/>
    </xf>
    <xf numFmtId="4" fontId="31" fillId="33" borderId="17" xfId="0" applyNumberFormat="1" applyFont="1" applyFill="1" applyBorder="1" applyAlignment="1">
      <alignment horizontal="right" wrapText="1"/>
    </xf>
    <xf numFmtId="0" fontId="22" fillId="33" borderId="19" xfId="0" applyFont="1" applyFill="1" applyBorder="1" applyAlignment="1">
      <alignment horizontal="left" wrapText="1" indent="3"/>
    </xf>
    <xf numFmtId="4" fontId="31" fillId="33" borderId="19" xfId="0" applyNumberFormat="1" applyFont="1" applyFill="1" applyBorder="1" applyAlignment="1">
      <alignment wrapText="1"/>
    </xf>
    <xf numFmtId="4" fontId="31" fillId="33" borderId="20" xfId="0" applyNumberFormat="1" applyFont="1" applyFill="1" applyBorder="1" applyAlignment="1">
      <alignment wrapText="1"/>
    </xf>
    <xf numFmtId="4" fontId="30" fillId="33" borderId="19" xfId="0" applyNumberFormat="1" applyFont="1" applyFill="1" applyBorder="1" applyAlignment="1">
      <alignment horizontal="right" wrapText="1"/>
    </xf>
    <xf numFmtId="0" fontId="23" fillId="33" borderId="10" xfId="0" applyFont="1" applyFill="1" applyBorder="1" applyAlignment="1">
      <alignment horizontal="left" wrapText="1" indent="3"/>
    </xf>
    <xf numFmtId="0" fontId="32" fillId="33" borderId="10" xfId="0" applyFont="1" applyFill="1" applyBorder="1" applyAlignment="1">
      <alignment horizontal="left" wrapText="1" indent="5"/>
    </xf>
    <xf numFmtId="4" fontId="28" fillId="0" borderId="10" xfId="0" applyNumberFormat="1" applyFont="1" applyBorder="1" applyAlignment="1">
      <alignment horizontal="right" wrapText="1" indent="1"/>
    </xf>
    <xf numFmtId="4" fontId="31" fillId="33" borderId="10" xfId="0" applyNumberFormat="1" applyFont="1" applyFill="1" applyBorder="1" applyAlignment="1">
      <alignment horizontal="right" wrapText="1" indent="1"/>
    </xf>
    <xf numFmtId="0" fontId="35" fillId="0" borderId="21" xfId="0" applyFont="1" applyBorder="1" applyAlignment="1">
      <alignment horizontal="center" vertical="center" wrapText="1" indent="1"/>
    </xf>
    <xf numFmtId="0" fontId="36" fillId="33" borderId="10" xfId="0" applyFont="1" applyFill="1" applyBorder="1" applyAlignment="1">
      <alignment horizontal="left" wrapText="1" indent="1"/>
    </xf>
    <xf numFmtId="4" fontId="36" fillId="33" borderId="10" xfId="0" applyNumberFormat="1" applyFont="1" applyFill="1" applyBorder="1" applyAlignment="1">
      <alignment horizontal="right" wrapText="1" indent="1"/>
    </xf>
    <xf numFmtId="0" fontId="36" fillId="33" borderId="10" xfId="0" applyFont="1" applyFill="1" applyBorder="1" applyAlignment="1">
      <alignment horizontal="right" wrapText="1" indent="1"/>
    </xf>
    <xf numFmtId="0" fontId="37" fillId="33" borderId="10" xfId="0" applyFont="1" applyFill="1" applyBorder="1" applyAlignment="1">
      <alignment horizontal="right" wrapText="1" indent="1"/>
    </xf>
    <xf numFmtId="0" fontId="23" fillId="33" borderId="10" xfId="0" applyFont="1" applyFill="1" applyBorder="1" applyAlignment="1">
      <alignment horizontal="right" wrapText="1" indent="1"/>
    </xf>
    <xf numFmtId="0" fontId="23" fillId="35" borderId="10" xfId="0" applyFont="1" applyFill="1" applyBorder="1" applyAlignment="1">
      <alignment horizontal="left" wrapText="1" indent="4"/>
    </xf>
    <xf numFmtId="4" fontId="23" fillId="35" borderId="10" xfId="0" applyNumberFormat="1" applyFont="1" applyFill="1" applyBorder="1" applyAlignment="1">
      <alignment horizontal="right" wrapText="1" indent="1"/>
    </xf>
    <xf numFmtId="0" fontId="23" fillId="35" borderId="10" xfId="0" applyFont="1" applyFill="1" applyBorder="1" applyAlignment="1">
      <alignment horizontal="right" wrapText="1" indent="1"/>
    </xf>
    <xf numFmtId="0" fontId="37" fillId="35" borderId="10" xfId="0" applyFont="1" applyFill="1" applyBorder="1" applyAlignment="1">
      <alignment horizontal="right" wrapText="1" indent="1"/>
    </xf>
    <xf numFmtId="0" fontId="37" fillId="33" borderId="10" xfId="0" applyFont="1" applyFill="1" applyBorder="1" applyAlignment="1">
      <alignment horizontal="left" wrapText="1" indent="1"/>
    </xf>
    <xf numFmtId="0" fontId="27" fillId="33" borderId="10" xfId="0" applyFont="1" applyFill="1" applyBorder="1" applyAlignment="1">
      <alignment horizontal="left" wrapText="1" indent="1"/>
    </xf>
    <xf numFmtId="4" fontId="27" fillId="36" borderId="10" xfId="0" applyNumberFormat="1" applyFont="1" applyFill="1" applyBorder="1" applyAlignment="1">
      <alignment horizontal="right" wrapText="1" indent="1"/>
    </xf>
    <xf numFmtId="4" fontId="28" fillId="36" borderId="10" xfId="0" applyNumberFormat="1" applyFont="1" applyFill="1" applyBorder="1" applyAlignment="1">
      <alignment horizontal="right" wrapText="1" indent="1"/>
    </xf>
    <xf numFmtId="4" fontId="27" fillId="0" borderId="10" xfId="0" applyNumberFormat="1" applyFont="1" applyBorder="1" applyAlignment="1">
      <alignment horizontal="right" wrapText="1" indent="1"/>
    </xf>
    <xf numFmtId="10" fontId="26" fillId="0" borderId="11" xfId="0" applyNumberFormat="1" applyFont="1" applyBorder="1" applyAlignment="1">
      <alignment horizontal="right" indent="1"/>
    </xf>
    <xf numFmtId="10" fontId="33" fillId="0" borderId="11" xfId="0" applyNumberFormat="1" applyFont="1" applyBorder="1" applyAlignment="1">
      <alignment horizontal="right" indent="1"/>
    </xf>
    <xf numFmtId="10" fontId="18" fillId="0" borderId="0" xfId="0" applyNumberFormat="1" applyFont="1" applyAlignment="1">
      <alignment horizontal="left" indent="1"/>
    </xf>
    <xf numFmtId="0" fontId="22" fillId="33" borderId="10" xfId="0" applyFont="1" applyFill="1" applyBorder="1" applyAlignment="1">
      <alignment horizontal="left" wrapText="1" indent="1"/>
    </xf>
    <xf numFmtId="4" fontId="22" fillId="33" borderId="10" xfId="0" applyNumberFormat="1" applyFont="1" applyFill="1" applyBorder="1" applyAlignment="1">
      <alignment horizontal="right" wrapText="1" indent="1"/>
    </xf>
    <xf numFmtId="4" fontId="28" fillId="33" borderId="14" xfId="0" applyNumberFormat="1" applyFont="1" applyFill="1" applyBorder="1" applyAlignment="1">
      <alignment horizontal="right" wrapText="1" indent="1"/>
    </xf>
    <xf numFmtId="2" fontId="40" fillId="0" borderId="11" xfId="0" applyNumberFormat="1" applyFont="1" applyBorder="1" applyAlignment="1">
      <alignment horizontal="right" indent="1"/>
    </xf>
    <xf numFmtId="0" fontId="19" fillId="0" borderId="1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left" wrapText="1" indent="3"/>
    </xf>
    <xf numFmtId="4" fontId="41" fillId="33" borderId="10" xfId="0" applyNumberFormat="1" applyFont="1" applyFill="1" applyBorder="1" applyAlignment="1">
      <alignment horizontal="right" wrapText="1" indent="1"/>
    </xf>
    <xf numFmtId="10" fontId="42" fillId="0" borderId="11" xfId="0" applyNumberFormat="1" applyFont="1" applyBorder="1" applyAlignment="1">
      <alignment horizontal="right" indent="1"/>
    </xf>
    <xf numFmtId="10" fontId="34" fillId="0" borderId="11" xfId="0" applyNumberFormat="1" applyFont="1" applyBorder="1" applyAlignment="1">
      <alignment horizontal="right" indent="1"/>
    </xf>
    <xf numFmtId="4" fontId="43" fillId="33" borderId="10" xfId="0" applyNumberFormat="1" applyFont="1" applyFill="1" applyBorder="1" applyAlignment="1">
      <alignment horizontal="right" wrapText="1" indent="1"/>
    </xf>
    <xf numFmtId="0" fontId="22" fillId="33" borderId="10" xfId="0" applyFont="1" applyFill="1" applyBorder="1" applyAlignment="1">
      <alignment horizontal="left" wrapText="1" indent="5"/>
    </xf>
    <xf numFmtId="0" fontId="44" fillId="33" borderId="13" xfId="0" applyFont="1" applyFill="1" applyBorder="1" applyAlignment="1">
      <alignment horizontal="left" wrapText="1" indent="3"/>
    </xf>
    <xf numFmtId="4" fontId="44" fillId="0" borderId="10" xfId="0" applyNumberFormat="1" applyFont="1" applyBorder="1" applyAlignment="1">
      <alignment wrapText="1"/>
    </xf>
    <xf numFmtId="4" fontId="44" fillId="33" borderId="16" xfId="0" applyNumberFormat="1" applyFont="1" applyFill="1" applyBorder="1" applyAlignment="1">
      <alignment wrapText="1"/>
    </xf>
    <xf numFmtId="0" fontId="23" fillId="37" borderId="13" xfId="0" applyFont="1" applyFill="1" applyBorder="1" applyAlignment="1">
      <alignment horizontal="left" wrapText="1" indent="3"/>
    </xf>
    <xf numFmtId="4" fontId="23" fillId="37" borderId="10" xfId="0" applyNumberFormat="1" applyFont="1" applyFill="1" applyBorder="1" applyAlignment="1">
      <alignment wrapText="1"/>
    </xf>
    <xf numFmtId="0" fontId="23" fillId="33" borderId="0" xfId="0" applyFont="1" applyFill="1" applyAlignment="1">
      <alignment horizontal="left" wrapText="1" indent="3"/>
    </xf>
    <xf numFmtId="0" fontId="44" fillId="33" borderId="10" xfId="0" applyFont="1" applyFill="1" applyBorder="1" applyAlignment="1">
      <alignment horizontal="left" wrapText="1" indent="1"/>
    </xf>
    <xf numFmtId="4" fontId="44" fillId="33" borderId="10" xfId="0" applyNumberFormat="1" applyFont="1" applyFill="1" applyBorder="1" applyAlignment="1">
      <alignment horizontal="right" wrapText="1" indent="1"/>
    </xf>
    <xf numFmtId="4" fontId="23" fillId="38" borderId="10" xfId="0" applyNumberFormat="1" applyFont="1" applyFill="1" applyBorder="1" applyAlignment="1">
      <alignment horizontal="right" wrapText="1" indent="1"/>
    </xf>
    <xf numFmtId="0" fontId="45" fillId="0" borderId="0" xfId="0" applyFont="1"/>
    <xf numFmtId="0" fontId="46" fillId="0" borderId="0" xfId="0" applyFont="1" applyAlignment="1">
      <alignment horizontal="left" indent="1"/>
    </xf>
    <xf numFmtId="0" fontId="43" fillId="34" borderId="22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4" fontId="49" fillId="34" borderId="10" xfId="0" applyNumberFormat="1" applyFont="1" applyFill="1" applyBorder="1" applyAlignment="1">
      <alignment horizontal="right" wrapText="1"/>
    </xf>
    <xf numFmtId="4" fontId="49" fillId="33" borderId="10" xfId="0" applyNumberFormat="1" applyFont="1" applyFill="1" applyBorder="1" applyAlignment="1">
      <alignment horizontal="right" wrapText="1" indent="1"/>
    </xf>
    <xf numFmtId="0" fontId="46" fillId="34" borderId="0" xfId="0" applyFont="1" applyFill="1" applyAlignment="1">
      <alignment horizontal="left" indent="1"/>
    </xf>
    <xf numFmtId="0" fontId="49" fillId="33" borderId="10" xfId="0" applyFont="1" applyFill="1" applyBorder="1" applyAlignment="1">
      <alignment horizontal="right" wrapText="1" indent="1"/>
    </xf>
    <xf numFmtId="0" fontId="23" fillId="38" borderId="10" xfId="0" applyFont="1" applyFill="1" applyBorder="1" applyAlignment="1">
      <alignment horizontal="left" wrapText="1" indent="1"/>
    </xf>
    <xf numFmtId="0" fontId="19" fillId="0" borderId="13" xfId="0" applyFont="1" applyBorder="1" applyAlignment="1">
      <alignment horizontal="left" vertical="center" wrapText="1"/>
    </xf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horizontal="left" indent="1"/>
    </xf>
    <xf numFmtId="2" fontId="53" fillId="34" borderId="10" xfId="0" applyNumberFormat="1" applyFont="1" applyFill="1" applyBorder="1" applyAlignment="1">
      <alignment horizontal="right" wrapText="1" indent="1"/>
    </xf>
    <xf numFmtId="2" fontId="44" fillId="34" borderId="10" xfId="0" applyNumberFormat="1" applyFont="1" applyFill="1" applyBorder="1" applyAlignment="1">
      <alignment horizontal="right" wrapText="1" indent="1"/>
    </xf>
    <xf numFmtId="2" fontId="44" fillId="33" borderId="10" xfId="0" applyNumberFormat="1" applyFont="1" applyFill="1" applyBorder="1" applyAlignment="1">
      <alignment horizontal="right" wrapText="1" indent="1"/>
    </xf>
    <xf numFmtId="0" fontId="23" fillId="33" borderId="13" xfId="0" applyFont="1" applyFill="1" applyBorder="1" applyAlignment="1">
      <alignment horizontal="left" wrapText="1" indent="1"/>
    </xf>
    <xf numFmtId="0" fontId="23" fillId="39" borderId="10" xfId="0" applyFont="1" applyFill="1" applyBorder="1" applyAlignment="1">
      <alignment horizontal="left" wrapText="1" indent="1"/>
    </xf>
    <xf numFmtId="4" fontId="23" fillId="39" borderId="10" xfId="0" applyNumberFormat="1" applyFont="1" applyFill="1" applyBorder="1" applyAlignment="1">
      <alignment horizontal="right" wrapText="1" indent="1"/>
    </xf>
    <xf numFmtId="4" fontId="23" fillId="33" borderId="13" xfId="0" applyNumberFormat="1" applyFont="1" applyFill="1" applyBorder="1" applyAlignment="1">
      <alignment horizontal="right" wrapText="1" indent="1"/>
    </xf>
    <xf numFmtId="0" fontId="23" fillId="38" borderId="14" xfId="0" applyFont="1" applyFill="1" applyBorder="1" applyAlignment="1">
      <alignment horizontal="left" wrapText="1" indent="1"/>
    </xf>
    <xf numFmtId="0" fontId="23" fillId="38" borderId="13" xfId="0" applyFont="1" applyFill="1" applyBorder="1" applyAlignment="1">
      <alignment horizontal="left" wrapText="1" indent="1"/>
    </xf>
    <xf numFmtId="0" fontId="54" fillId="0" borderId="0" xfId="0" applyFont="1"/>
    <xf numFmtId="0" fontId="54" fillId="38" borderId="13" xfId="0" applyFont="1" applyFill="1" applyBorder="1"/>
    <xf numFmtId="0" fontId="47" fillId="0" borderId="0" xfId="0" applyFont="1" applyAlignment="1">
      <alignment horizontal="left" indent="1"/>
    </xf>
    <xf numFmtId="0" fontId="43" fillId="0" borderId="13" xfId="0" applyFont="1" applyBorder="1" applyAlignment="1">
      <alignment horizontal="left" vertical="center" wrapText="1"/>
    </xf>
    <xf numFmtId="4" fontId="52" fillId="0" borderId="11" xfId="0" applyNumberFormat="1" applyFont="1" applyBorder="1" applyAlignment="1">
      <alignment horizontal="right" indent="1"/>
    </xf>
    <xf numFmtId="4" fontId="44" fillId="33" borderId="22" xfId="0" applyNumberFormat="1" applyFont="1" applyFill="1" applyBorder="1" applyAlignment="1">
      <alignment wrapText="1"/>
    </xf>
    <xf numFmtId="4" fontId="44" fillId="33" borderId="13" xfId="0" applyNumberFormat="1" applyFont="1" applyFill="1" applyBorder="1" applyAlignment="1">
      <alignment wrapText="1"/>
    </xf>
    <xf numFmtId="4" fontId="23" fillId="37" borderId="22" xfId="0" applyNumberFormat="1" applyFont="1" applyFill="1" applyBorder="1" applyAlignment="1">
      <alignment wrapText="1"/>
    </xf>
    <xf numFmtId="4" fontId="23" fillId="37" borderId="13" xfId="0" applyNumberFormat="1" applyFont="1" applyFill="1" applyBorder="1" applyAlignment="1">
      <alignment wrapText="1"/>
    </xf>
    <xf numFmtId="4" fontId="23" fillId="33" borderId="0" xfId="0" applyNumberFormat="1" applyFont="1" applyFill="1" applyAlignment="1">
      <alignment wrapText="1"/>
    </xf>
    <xf numFmtId="4" fontId="52" fillId="0" borderId="0" xfId="0" applyNumberFormat="1" applyFont="1" applyAlignment="1">
      <alignment horizontal="left" indent="1"/>
    </xf>
    <xf numFmtId="4" fontId="46" fillId="0" borderId="0" xfId="0" applyNumberFormat="1" applyFont="1" applyAlignment="1">
      <alignment horizontal="left" indent="1"/>
    </xf>
    <xf numFmtId="0" fontId="23" fillId="39" borderId="13" xfId="0" applyFont="1" applyFill="1" applyBorder="1" applyAlignment="1">
      <alignment horizontal="left" wrapText="1" indent="1"/>
    </xf>
    <xf numFmtId="4" fontId="24" fillId="33" borderId="10" xfId="0" applyNumberFormat="1" applyFont="1" applyFill="1" applyBorder="1" applyAlignment="1">
      <alignment horizontal="right" wrapText="1" indent="1"/>
    </xf>
    <xf numFmtId="0" fontId="23" fillId="38" borderId="13" xfId="0" applyFont="1" applyFill="1" applyBorder="1" applyAlignment="1">
      <alignment horizontal="left" wrapText="1"/>
    </xf>
    <xf numFmtId="0" fontId="36" fillId="33" borderId="13" xfId="0" applyFont="1" applyFill="1" applyBorder="1" applyAlignment="1">
      <alignment horizontal="left" wrapText="1" indent="1"/>
    </xf>
    <xf numFmtId="0" fontId="49" fillId="33" borderId="13" xfId="0" applyFont="1" applyFill="1" applyBorder="1" applyAlignment="1">
      <alignment horizontal="left" wrapText="1" indent="1"/>
    </xf>
    <xf numFmtId="0" fontId="49" fillId="33" borderId="13" xfId="0" applyFont="1" applyFill="1" applyBorder="1" applyAlignment="1">
      <alignment horizontal="left" wrapText="1" indent="2"/>
    </xf>
    <xf numFmtId="0" fontId="49" fillId="33" borderId="13" xfId="0" applyFont="1" applyFill="1" applyBorder="1" applyAlignment="1">
      <alignment horizontal="left" wrapText="1" indent="4"/>
    </xf>
    <xf numFmtId="2" fontId="24" fillId="33" borderId="10" xfId="0" applyNumberFormat="1" applyFont="1" applyFill="1" applyBorder="1" applyAlignment="1">
      <alignment horizontal="right" wrapText="1" indent="1"/>
    </xf>
    <xf numFmtId="2" fontId="52" fillId="0" borderId="13" xfId="0" applyNumberFormat="1" applyFont="1" applyBorder="1"/>
    <xf numFmtId="0" fontId="24" fillId="39" borderId="10" xfId="0" applyFont="1" applyFill="1" applyBorder="1" applyAlignment="1">
      <alignment horizontal="left" wrapText="1" indent="1"/>
    </xf>
    <xf numFmtId="2" fontId="24" fillId="39" borderId="10" xfId="0" applyNumberFormat="1" applyFont="1" applyFill="1" applyBorder="1" applyAlignment="1">
      <alignment horizontal="right" wrapText="1" indent="1"/>
    </xf>
    <xf numFmtId="0" fontId="22" fillId="0" borderId="13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left" vertical="center" wrapText="1"/>
    </xf>
    <xf numFmtId="0" fontId="22" fillId="38" borderId="10" xfId="0" applyFont="1" applyFill="1" applyBorder="1" applyAlignment="1">
      <alignment horizontal="left" wrapText="1" indent="1"/>
    </xf>
    <xf numFmtId="4" fontId="22" fillId="38" borderId="10" xfId="0" applyNumberFormat="1" applyFont="1" applyFill="1" applyBorder="1" applyAlignment="1">
      <alignment horizontal="right" wrapText="1" indent="1"/>
    </xf>
    <xf numFmtId="0" fontId="22" fillId="35" borderId="10" xfId="0" applyFont="1" applyFill="1" applyBorder="1" applyAlignment="1">
      <alignment horizontal="left" wrapText="1" indent="1"/>
    </xf>
    <xf numFmtId="4" fontId="22" fillId="35" borderId="10" xfId="0" applyNumberFormat="1" applyFont="1" applyFill="1" applyBorder="1" applyAlignment="1">
      <alignment horizontal="right" wrapText="1" indent="1"/>
    </xf>
    <xf numFmtId="0" fontId="22" fillId="33" borderId="10" xfId="0" applyFont="1" applyFill="1" applyBorder="1" applyAlignment="1">
      <alignment horizontal="left" wrapText="1" indent="4"/>
    </xf>
    <xf numFmtId="0" fontId="24" fillId="33" borderId="10" xfId="0" applyFont="1" applyFill="1" applyBorder="1" applyAlignment="1">
      <alignment horizontal="left" wrapText="1" indent="5"/>
    </xf>
    <xf numFmtId="0" fontId="24" fillId="33" borderId="10" xfId="0" applyFont="1" applyFill="1" applyBorder="1" applyAlignment="1">
      <alignment horizontal="left" wrapText="1" indent="1"/>
    </xf>
    <xf numFmtId="0" fontId="24" fillId="33" borderId="10" xfId="0" applyFont="1" applyFill="1" applyBorder="1" applyAlignment="1">
      <alignment horizontal="right" wrapText="1" indent="1"/>
    </xf>
    <xf numFmtId="0" fontId="22" fillId="37" borderId="13" xfId="0" applyFont="1" applyFill="1" applyBorder="1" applyAlignment="1">
      <alignment horizontal="left" wrapText="1" indent="3"/>
    </xf>
    <xf numFmtId="4" fontId="22" fillId="37" borderId="10" xfId="0" applyNumberFormat="1" applyFont="1" applyFill="1" applyBorder="1" applyAlignment="1">
      <alignment wrapText="1"/>
    </xf>
    <xf numFmtId="4" fontId="22" fillId="37" borderId="22" xfId="0" applyNumberFormat="1" applyFont="1" applyFill="1" applyBorder="1" applyAlignment="1">
      <alignment wrapText="1"/>
    </xf>
    <xf numFmtId="4" fontId="23" fillId="37" borderId="14" xfId="0" applyNumberFormat="1" applyFont="1" applyFill="1" applyBorder="1" applyAlignment="1">
      <alignment wrapText="1"/>
    </xf>
    <xf numFmtId="4" fontId="46" fillId="0" borderId="13" xfId="0" applyNumberFormat="1" applyFont="1" applyBorder="1" applyAlignment="1">
      <alignment horizontal="right" indent="1"/>
    </xf>
    <xf numFmtId="4" fontId="52" fillId="0" borderId="0" xfId="0" applyNumberFormat="1" applyFont="1" applyAlignment="1">
      <alignment horizontal="right" indent="1"/>
    </xf>
    <xf numFmtId="0" fontId="22" fillId="0" borderId="0" xfId="0" applyFont="1" applyAlignment="1">
      <alignment horizontal="left" wrapText="1" indent="3"/>
    </xf>
    <xf numFmtId="4" fontId="22" fillId="0" borderId="0" xfId="0" applyNumberFormat="1" applyFont="1" applyAlignment="1">
      <alignment wrapText="1"/>
    </xf>
    <xf numFmtId="4" fontId="24" fillId="34" borderId="10" xfId="0" applyNumberFormat="1" applyFont="1" applyFill="1" applyBorder="1" applyAlignment="1">
      <alignment horizontal="right" wrapText="1" indent="1"/>
    </xf>
    <xf numFmtId="0" fontId="50" fillId="0" borderId="0" xfId="0" applyFont="1" applyAlignment="1">
      <alignment horizontal="center"/>
    </xf>
    <xf numFmtId="0" fontId="43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4" fontId="46" fillId="0" borderId="0" xfId="0" applyNumberFormat="1" applyFont="1" applyAlignment="1">
      <alignment horizontal="right" indent="1"/>
    </xf>
    <xf numFmtId="2" fontId="49" fillId="33" borderId="10" xfId="0" applyNumberFormat="1" applyFont="1" applyFill="1" applyBorder="1" applyAlignment="1">
      <alignment horizontal="right" wrapText="1" indent="1"/>
    </xf>
    <xf numFmtId="2" fontId="36" fillId="33" borderId="10" xfId="0" applyNumberFormat="1" applyFont="1" applyFill="1" applyBorder="1" applyAlignment="1">
      <alignment horizontal="right" wrapText="1" indent="1"/>
    </xf>
    <xf numFmtId="4" fontId="23" fillId="34" borderId="10" xfId="0" applyNumberFormat="1" applyFont="1" applyFill="1" applyBorder="1" applyAlignment="1">
      <alignment horizontal="right" wrapText="1" indent="1"/>
    </xf>
    <xf numFmtId="4" fontId="57" fillId="35" borderId="10" xfId="0" applyNumberFormat="1" applyFont="1" applyFill="1" applyBorder="1" applyAlignment="1">
      <alignment horizontal="right" wrapText="1" indent="1"/>
    </xf>
    <xf numFmtId="4" fontId="57" fillId="33" borderId="10" xfId="0" applyNumberFormat="1" applyFont="1" applyFill="1" applyBorder="1" applyAlignment="1">
      <alignment horizontal="right" wrapText="1" indent="1"/>
    </xf>
    <xf numFmtId="4" fontId="57" fillId="38" borderId="10" xfId="0" applyNumberFormat="1" applyFont="1" applyFill="1" applyBorder="1" applyAlignment="1">
      <alignment horizontal="right" wrapText="1" indent="1"/>
    </xf>
    <xf numFmtId="0" fontId="49" fillId="33" borderId="23" xfId="0" applyFont="1" applyFill="1" applyBorder="1" applyAlignment="1">
      <alignment horizontal="left" wrapText="1" indent="2"/>
    </xf>
    <xf numFmtId="4" fontId="49" fillId="33" borderId="16" xfId="0" applyNumberFormat="1" applyFont="1" applyFill="1" applyBorder="1" applyAlignment="1">
      <alignment horizontal="right" wrapText="1" indent="1"/>
    </xf>
    <xf numFmtId="4" fontId="49" fillId="34" borderId="16" xfId="0" applyNumberFormat="1" applyFont="1" applyFill="1" applyBorder="1" applyAlignment="1">
      <alignment horizontal="right" wrapText="1"/>
    </xf>
    <xf numFmtId="4" fontId="50" fillId="38" borderId="13" xfId="0" applyNumberFormat="1" applyFont="1" applyFill="1" applyBorder="1" applyAlignment="1">
      <alignment horizontal="left" indent="1"/>
    </xf>
    <xf numFmtId="164" fontId="49" fillId="33" borderId="10" xfId="0" applyNumberFormat="1" applyFont="1" applyFill="1" applyBorder="1" applyAlignment="1">
      <alignment horizontal="right" wrapText="1"/>
    </xf>
    <xf numFmtId="164" fontId="49" fillId="33" borderId="10" xfId="0" applyNumberFormat="1" applyFont="1" applyFill="1" applyBorder="1" applyAlignment="1">
      <alignment horizontal="right" wrapText="1" indent="1"/>
    </xf>
    <xf numFmtId="0" fontId="49" fillId="33" borderId="13" xfId="0" applyFont="1" applyFill="1" applyBorder="1" applyAlignment="1">
      <alignment wrapText="1"/>
    </xf>
    <xf numFmtId="4" fontId="36" fillId="34" borderId="10" xfId="0" applyNumberFormat="1" applyFont="1" applyFill="1" applyBorder="1" applyAlignment="1">
      <alignment horizontal="right" wrapText="1"/>
    </xf>
    <xf numFmtId="0" fontId="36" fillId="33" borderId="13" xfId="0" applyFont="1" applyFill="1" applyBorder="1" applyAlignment="1">
      <alignment wrapText="1"/>
    </xf>
    <xf numFmtId="0" fontId="22" fillId="33" borderId="10" xfId="0" applyFont="1" applyFill="1" applyBorder="1" applyAlignment="1">
      <alignment wrapText="1"/>
    </xf>
    <xf numFmtId="164" fontId="24" fillId="33" borderId="10" xfId="0" applyNumberFormat="1" applyFont="1" applyFill="1" applyBorder="1" applyAlignment="1">
      <alignment horizontal="right" wrapText="1" indent="1"/>
    </xf>
    <xf numFmtId="0" fontId="24" fillId="33" borderId="10" xfId="0" applyFont="1" applyFill="1" applyBorder="1" applyAlignment="1">
      <alignment horizontal="left" wrapText="1"/>
    </xf>
    <xf numFmtId="0" fontId="24" fillId="33" borderId="10" xfId="0" applyFont="1" applyFill="1" applyBorder="1" applyAlignment="1">
      <alignment horizontal="left" wrapText="1" indent="4"/>
    </xf>
    <xf numFmtId="4" fontId="57" fillId="34" borderId="10" xfId="0" applyNumberFormat="1" applyFont="1" applyFill="1" applyBorder="1" applyAlignment="1">
      <alignment horizontal="right" wrapText="1" indent="1"/>
    </xf>
    <xf numFmtId="4" fontId="22" fillId="34" borderId="10" xfId="0" applyNumberFormat="1" applyFont="1" applyFill="1" applyBorder="1" applyAlignment="1">
      <alignment horizontal="right" wrapText="1" indent="1"/>
    </xf>
    <xf numFmtId="4" fontId="58" fillId="34" borderId="10" xfId="0" applyNumberFormat="1" applyFont="1" applyFill="1" applyBorder="1" applyAlignment="1">
      <alignment horizontal="right" wrapText="1" indent="1"/>
    </xf>
    <xf numFmtId="0" fontId="22" fillId="33" borderId="10" xfId="0" applyFont="1" applyFill="1" applyBorder="1" applyAlignment="1">
      <alignment horizontal="left" indent="3"/>
    </xf>
    <xf numFmtId="0" fontId="54" fillId="0" borderId="24" xfId="0" applyFont="1" applyBorder="1"/>
    <xf numFmtId="0" fontId="46" fillId="0" borderId="24" xfId="0" applyFont="1" applyBorder="1"/>
    <xf numFmtId="0" fontId="46" fillId="0" borderId="24" xfId="0" applyFont="1" applyBorder="1" applyAlignment="1">
      <alignment horizontal="left" vertical="center"/>
    </xf>
    <xf numFmtId="0" fontId="46" fillId="0" borderId="0" xfId="0" applyFont="1"/>
    <xf numFmtId="164" fontId="46" fillId="0" borderId="24" xfId="0" applyNumberFormat="1" applyFont="1" applyBorder="1"/>
    <xf numFmtId="164" fontId="46" fillId="0" borderId="24" xfId="0" applyNumberFormat="1" applyFont="1" applyBorder="1" applyAlignment="1">
      <alignment horizontal="right"/>
    </xf>
    <xf numFmtId="0" fontId="47" fillId="0" borderId="24" xfId="0" applyFont="1" applyBorder="1" applyAlignment="1">
      <alignment horizontal="left" vertical="center"/>
    </xf>
    <xf numFmtId="164" fontId="47" fillId="0" borderId="24" xfId="0" applyNumberFormat="1" applyFont="1" applyBorder="1"/>
    <xf numFmtId="0" fontId="47" fillId="0" borderId="24" xfId="0" applyFont="1" applyBorder="1"/>
    <xf numFmtId="164" fontId="46" fillId="40" borderId="24" xfId="0" applyNumberFormat="1" applyFont="1" applyFill="1" applyBorder="1"/>
    <xf numFmtId="0" fontId="22" fillId="40" borderId="10" xfId="0" applyFont="1" applyFill="1" applyBorder="1" applyAlignment="1">
      <alignment horizontal="left" wrapText="1" indent="1"/>
    </xf>
    <xf numFmtId="0" fontId="46" fillId="0" borderId="24" xfId="0" applyFont="1" applyBorder="1" applyAlignment="1">
      <alignment horizontal="left" vertical="center" wrapText="1"/>
    </xf>
    <xf numFmtId="0" fontId="46" fillId="0" borderId="24" xfId="0" applyFont="1" applyBorder="1" applyAlignment="1">
      <alignment wrapText="1"/>
    </xf>
    <xf numFmtId="0" fontId="44" fillId="33" borderId="10" xfId="0" applyFont="1" applyFill="1" applyBorder="1" applyAlignment="1">
      <alignment horizontal="left" wrapText="1" indent="3"/>
    </xf>
    <xf numFmtId="2" fontId="23" fillId="38" borderId="10" xfId="0" applyNumberFormat="1" applyFont="1" applyFill="1" applyBorder="1" applyAlignment="1">
      <alignment horizontal="right" wrapText="1" indent="1"/>
    </xf>
    <xf numFmtId="2" fontId="35" fillId="38" borderId="10" xfId="0" applyNumberFormat="1" applyFont="1" applyFill="1" applyBorder="1" applyAlignment="1">
      <alignment horizontal="right" wrapText="1" indent="1"/>
    </xf>
    <xf numFmtId="164" fontId="52" fillId="0" borderId="24" xfId="0" applyNumberFormat="1" applyFont="1" applyBorder="1"/>
    <xf numFmtId="0" fontId="50" fillId="0" borderId="0" xfId="0" applyFont="1" applyAlignment="1">
      <alignment horizontal="center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indent="1"/>
    </xf>
    <xf numFmtId="0" fontId="54" fillId="38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6F5D7"/>
      <color rgb="FFFE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zoomScaleNormal="100" workbookViewId="0">
      <selection activeCell="C13" sqref="C13"/>
    </sheetView>
  </sheetViews>
  <sheetFormatPr defaultColWidth="9.140625" defaultRowHeight="12" x14ac:dyDescent="0.2"/>
  <cols>
    <col min="1" max="1" width="53" style="101" customWidth="1"/>
    <col min="2" max="5" width="14.7109375" style="101" customWidth="1"/>
    <col min="6" max="6" width="9.42578125" style="101" customWidth="1"/>
    <col min="7" max="7" width="8.85546875" style="101" bestFit="1" customWidth="1"/>
    <col min="8" max="8" width="8.28515625" style="101" customWidth="1"/>
    <col min="9" max="10" width="13.7109375" style="101" bestFit="1" customWidth="1"/>
    <col min="11" max="11" width="9.140625" style="101"/>
    <col min="12" max="12" width="12.5703125" style="101" bestFit="1" customWidth="1"/>
    <col min="13" max="16384" width="9.140625" style="101"/>
  </cols>
  <sheetData>
    <row r="1" spans="1:12" x14ac:dyDescent="0.2">
      <c r="A1" s="100" t="s">
        <v>14</v>
      </c>
    </row>
    <row r="2" spans="1:12" ht="4.9000000000000004" customHeight="1" x14ac:dyDescent="0.2">
      <c r="A2" s="100"/>
    </row>
    <row r="3" spans="1:12" ht="15" customHeight="1" x14ac:dyDescent="0.2">
      <c r="A3" s="211" t="s">
        <v>172</v>
      </c>
      <c r="B3" s="211"/>
      <c r="C3" s="211"/>
      <c r="D3" s="211"/>
      <c r="E3" s="211"/>
      <c r="F3" s="211"/>
      <c r="G3" s="211"/>
      <c r="H3" s="167"/>
    </row>
    <row r="4" spans="1:12" ht="15.75" customHeight="1" x14ac:dyDescent="0.2">
      <c r="A4" s="211" t="s">
        <v>175</v>
      </c>
      <c r="B4" s="211"/>
      <c r="C4" s="211"/>
      <c r="D4" s="211"/>
      <c r="E4" s="211"/>
      <c r="F4" s="211"/>
      <c r="G4" s="211"/>
      <c r="H4" s="167"/>
    </row>
    <row r="5" spans="1:12" ht="12.6" customHeight="1" x14ac:dyDescent="0.2">
      <c r="A5" s="126"/>
    </row>
    <row r="6" spans="1:12" ht="33.75" x14ac:dyDescent="0.2">
      <c r="A6" s="127" t="s">
        <v>197</v>
      </c>
      <c r="B6" s="102" t="s">
        <v>239</v>
      </c>
      <c r="C6" s="103" t="s">
        <v>236</v>
      </c>
      <c r="D6" s="103" t="s">
        <v>237</v>
      </c>
      <c r="E6" s="102" t="s">
        <v>238</v>
      </c>
      <c r="F6" s="103" t="s">
        <v>182</v>
      </c>
      <c r="G6" s="103" t="s">
        <v>182</v>
      </c>
      <c r="H6" s="168"/>
    </row>
    <row r="7" spans="1:12" ht="9.75" customHeight="1" x14ac:dyDescent="0.2">
      <c r="A7" s="104">
        <v>1</v>
      </c>
      <c r="B7" s="105">
        <v>2</v>
      </c>
      <c r="C7" s="104">
        <v>3</v>
      </c>
      <c r="D7" s="104">
        <v>4</v>
      </c>
      <c r="E7" s="104">
        <v>5</v>
      </c>
      <c r="F7" s="104" t="s">
        <v>12</v>
      </c>
      <c r="G7" s="104" t="s">
        <v>171</v>
      </c>
      <c r="H7" s="169"/>
    </row>
    <row r="8" spans="1:12" ht="12.75" x14ac:dyDescent="0.2">
      <c r="A8" s="91" t="s">
        <v>206</v>
      </c>
      <c r="B8" s="92">
        <v>7959799.9000000004</v>
      </c>
      <c r="C8" s="92">
        <v>22177518</v>
      </c>
      <c r="D8" s="92">
        <v>22177518</v>
      </c>
      <c r="E8" s="92">
        <v>10519032.800000001</v>
      </c>
      <c r="F8" s="128">
        <f>E8/B8*100</f>
        <v>132.15197532792251</v>
      </c>
      <c r="G8" s="128">
        <f>E8/D8*100</f>
        <v>47.431064197535541</v>
      </c>
      <c r="H8" s="163"/>
    </row>
    <row r="9" spans="1:12" ht="12.75" x14ac:dyDescent="0.2">
      <c r="A9" s="91" t="s">
        <v>207</v>
      </c>
      <c r="B9" s="92">
        <v>0</v>
      </c>
      <c r="C9" s="92">
        <v>0</v>
      </c>
      <c r="D9" s="92">
        <v>0</v>
      </c>
      <c r="E9" s="92">
        <v>0</v>
      </c>
      <c r="F9" s="128"/>
      <c r="G9" s="128"/>
      <c r="H9" s="163"/>
    </row>
    <row r="10" spans="1:12" ht="12.75" x14ac:dyDescent="0.2">
      <c r="A10" s="94" t="s">
        <v>75</v>
      </c>
      <c r="B10" s="95">
        <f>SUM(B8:B9)</f>
        <v>7959799.9000000004</v>
      </c>
      <c r="C10" s="95">
        <f>SUM(C8:C9)</f>
        <v>22177518</v>
      </c>
      <c r="D10" s="95">
        <f>SUM(D8:D9)</f>
        <v>22177518</v>
      </c>
      <c r="E10" s="95">
        <f>SUM(E8:E9)</f>
        <v>10519032.800000001</v>
      </c>
      <c r="F10" s="128">
        <f>E10/B10*100</f>
        <v>132.15197532792251</v>
      </c>
      <c r="G10" s="128">
        <f>E10/D10*100</f>
        <v>47.431064197535541</v>
      </c>
      <c r="H10" s="163"/>
    </row>
    <row r="11" spans="1:12" ht="12.75" x14ac:dyDescent="0.2">
      <c r="A11" s="91" t="s">
        <v>77</v>
      </c>
      <c r="B11" s="93">
        <v>8408720.4299999997</v>
      </c>
      <c r="C11" s="93">
        <v>20709518</v>
      </c>
      <c r="D11" s="93">
        <v>20709518</v>
      </c>
      <c r="E11" s="93">
        <v>9494805.5899999999</v>
      </c>
      <c r="F11" s="128">
        <f>E11/B11*100</f>
        <v>112.91617635574073</v>
      </c>
      <c r="G11" s="128">
        <f>E11/D11*100</f>
        <v>45.847545027363743</v>
      </c>
      <c r="H11" s="163"/>
    </row>
    <row r="12" spans="1:12" ht="12.75" x14ac:dyDescent="0.2">
      <c r="A12" s="91" t="s">
        <v>78</v>
      </c>
      <c r="B12" s="129">
        <v>63755.839999999997</v>
      </c>
      <c r="C12" s="130">
        <v>1265500</v>
      </c>
      <c r="D12" s="130">
        <v>1265500</v>
      </c>
      <c r="E12" s="130">
        <v>1244362.1100000001</v>
      </c>
      <c r="F12" s="128">
        <f>E12/B12*100</f>
        <v>1951.7617680199965</v>
      </c>
      <c r="G12" s="128">
        <f>E12/D12*100</f>
        <v>98.329680758593454</v>
      </c>
      <c r="H12" s="163"/>
      <c r="I12" s="135"/>
      <c r="J12" s="135"/>
    </row>
    <row r="13" spans="1:12" ht="12.75" x14ac:dyDescent="0.2">
      <c r="A13" s="94" t="s">
        <v>76</v>
      </c>
      <c r="B13" s="131">
        <f>SUM(B11:B12)</f>
        <v>8472476.2699999996</v>
      </c>
      <c r="C13" s="131">
        <f>SUM(C11:C12)</f>
        <v>21975018</v>
      </c>
      <c r="D13" s="131">
        <f>SUM(D11:D12)</f>
        <v>21975018</v>
      </c>
      <c r="E13" s="131">
        <f>SUM(E11:E12)</f>
        <v>10739167.699999999</v>
      </c>
      <c r="F13" s="128">
        <f>E13/B13*100</f>
        <v>126.75358841695524</v>
      </c>
      <c r="G13" s="128">
        <f>E13/D13*100</f>
        <v>48.869892620793301</v>
      </c>
      <c r="H13" s="163"/>
    </row>
    <row r="14" spans="1:12" ht="12.75" x14ac:dyDescent="0.2">
      <c r="A14" s="94" t="s">
        <v>174</v>
      </c>
      <c r="B14" s="132">
        <f>B10-B13</f>
        <v>-512676.36999999918</v>
      </c>
      <c r="C14" s="132">
        <f>C10-C13</f>
        <v>202500</v>
      </c>
      <c r="D14" s="132">
        <f>D10-D13</f>
        <v>202500</v>
      </c>
      <c r="E14" s="132">
        <f>E10-E13</f>
        <v>-220134.89999999851</v>
      </c>
      <c r="F14" s="128">
        <f>E14/B14*100</f>
        <v>42.938374553911828</v>
      </c>
      <c r="G14" s="128">
        <f>E14/D14*100</f>
        <v>-108.70859259259184</v>
      </c>
      <c r="H14" s="163"/>
    </row>
    <row r="15" spans="1:12" ht="11.25" customHeight="1" x14ac:dyDescent="0.2">
      <c r="A15" s="96"/>
      <c r="B15" s="133"/>
      <c r="C15" s="133"/>
      <c r="D15" s="133"/>
      <c r="E15" s="133"/>
      <c r="F15" s="134"/>
      <c r="G15" s="134"/>
      <c r="H15" s="134"/>
    </row>
    <row r="16" spans="1:12" ht="17.25" customHeight="1" x14ac:dyDescent="0.2">
      <c r="A16" s="211" t="s">
        <v>213</v>
      </c>
      <c r="B16" s="211"/>
      <c r="C16" s="211"/>
      <c r="D16" s="211"/>
      <c r="E16" s="211"/>
      <c r="F16" s="211"/>
      <c r="G16" s="211"/>
      <c r="H16" s="167"/>
      <c r="L16" s="135"/>
    </row>
    <row r="17" spans="1:12" ht="33.75" x14ac:dyDescent="0.2">
      <c r="A17" s="127" t="s">
        <v>197</v>
      </c>
      <c r="B17" s="102" t="s">
        <v>239</v>
      </c>
      <c r="C17" s="103" t="s">
        <v>236</v>
      </c>
      <c r="D17" s="103" t="s">
        <v>237</v>
      </c>
      <c r="E17" s="102" t="s">
        <v>238</v>
      </c>
      <c r="F17" s="103" t="s">
        <v>182</v>
      </c>
      <c r="G17" s="103" t="s">
        <v>182</v>
      </c>
      <c r="H17" s="168"/>
    </row>
    <row r="18" spans="1:12" x14ac:dyDescent="0.2">
      <c r="A18" s="104">
        <v>1</v>
      </c>
      <c r="B18" s="105">
        <v>2</v>
      </c>
      <c r="C18" s="104">
        <v>3</v>
      </c>
      <c r="D18" s="104">
        <v>4</v>
      </c>
      <c r="E18" s="104">
        <v>5</v>
      </c>
      <c r="F18" s="104" t="s">
        <v>12</v>
      </c>
      <c r="G18" s="104" t="s">
        <v>171</v>
      </c>
      <c r="H18" s="169"/>
      <c r="L18" s="135"/>
    </row>
    <row r="19" spans="1:12" ht="12.75" x14ac:dyDescent="0.2">
      <c r="A19" s="91" t="s">
        <v>208</v>
      </c>
      <c r="B19" s="92">
        <v>0</v>
      </c>
      <c r="C19" s="92">
        <v>0</v>
      </c>
      <c r="D19" s="92">
        <v>0</v>
      </c>
      <c r="E19" s="92">
        <v>0</v>
      </c>
      <c r="F19" s="128" t="e">
        <f>E19/B19*100</f>
        <v>#DIV/0!</v>
      </c>
      <c r="G19" s="128" t="e">
        <f>E19/D19*100</f>
        <v>#DIV/0!</v>
      </c>
      <c r="H19" s="163"/>
    </row>
    <row r="20" spans="1:12" ht="12.75" x14ac:dyDescent="0.2">
      <c r="A20" s="91" t="s">
        <v>79</v>
      </c>
      <c r="B20" s="92">
        <v>0</v>
      </c>
      <c r="C20" s="92">
        <v>262500</v>
      </c>
      <c r="D20" s="92">
        <v>262500</v>
      </c>
      <c r="E20" s="92">
        <v>131250</v>
      </c>
      <c r="F20" s="128" t="e">
        <f>E20/B20*100</f>
        <v>#DIV/0!</v>
      </c>
      <c r="G20" s="128">
        <f>E20/D20*100</f>
        <v>50</v>
      </c>
      <c r="H20" s="163"/>
    </row>
    <row r="21" spans="1:12" ht="12.75" x14ac:dyDescent="0.2">
      <c r="A21" s="158" t="s">
        <v>80</v>
      </c>
      <c r="B21" s="160">
        <f>B19-B20</f>
        <v>0</v>
      </c>
      <c r="C21" s="160">
        <f>C19-C20</f>
        <v>-262500</v>
      </c>
      <c r="D21" s="160">
        <f>D19-D20</f>
        <v>-262500</v>
      </c>
      <c r="E21" s="160">
        <f>E19-E20</f>
        <v>-131250</v>
      </c>
      <c r="F21" s="128" t="e">
        <f>E21/B21*100</f>
        <v>#DIV/0!</v>
      </c>
      <c r="G21" s="128">
        <f>E21/D21*100</f>
        <v>50</v>
      </c>
      <c r="H21" s="170"/>
    </row>
    <row r="22" spans="1:12" ht="18" customHeight="1" x14ac:dyDescent="0.2">
      <c r="B22" s="135"/>
      <c r="C22" s="135"/>
    </row>
    <row r="23" spans="1:12" ht="24.75" customHeight="1" x14ac:dyDescent="0.2">
      <c r="A23" s="211" t="s">
        <v>215</v>
      </c>
      <c r="B23" s="211"/>
      <c r="C23" s="211"/>
      <c r="D23" s="211"/>
      <c r="E23" s="211"/>
      <c r="F23" s="211"/>
      <c r="G23" s="211"/>
      <c r="H23" s="167"/>
    </row>
    <row r="24" spans="1:12" ht="33.75" x14ac:dyDescent="0.2">
      <c r="A24" s="127" t="s">
        <v>197</v>
      </c>
      <c r="B24" s="102" t="s">
        <v>239</v>
      </c>
      <c r="C24" s="103" t="s">
        <v>236</v>
      </c>
      <c r="D24" s="103" t="s">
        <v>237</v>
      </c>
      <c r="E24" s="102" t="s">
        <v>238</v>
      </c>
      <c r="F24" s="103" t="s">
        <v>182</v>
      </c>
      <c r="G24" s="103" t="s">
        <v>182</v>
      </c>
      <c r="H24" s="168"/>
    </row>
    <row r="25" spans="1:12" x14ac:dyDescent="0.2">
      <c r="A25" s="104">
        <v>1</v>
      </c>
      <c r="B25" s="105">
        <v>2</v>
      </c>
      <c r="C25" s="104">
        <v>3</v>
      </c>
      <c r="D25" s="104">
        <v>4</v>
      </c>
      <c r="E25" s="104">
        <v>5</v>
      </c>
      <c r="F25" s="104" t="s">
        <v>12</v>
      </c>
      <c r="G25" s="104" t="s">
        <v>171</v>
      </c>
      <c r="H25" s="169"/>
      <c r="L25" s="135"/>
    </row>
    <row r="26" spans="1:12" ht="12.75" x14ac:dyDescent="0.2">
      <c r="A26" s="91" t="s">
        <v>209</v>
      </c>
      <c r="B26" s="92">
        <v>-197887</v>
      </c>
      <c r="C26" s="92">
        <v>0</v>
      </c>
      <c r="D26" s="92">
        <v>0</v>
      </c>
      <c r="E26" s="92">
        <v>0</v>
      </c>
      <c r="F26" s="128">
        <f>E26/B26*100</f>
        <v>0</v>
      </c>
      <c r="G26" s="128" t="e">
        <f>E26/D26*100</f>
        <v>#DIV/0!</v>
      </c>
      <c r="H26" s="163"/>
    </row>
    <row r="27" spans="1:12" ht="25.5" x14ac:dyDescent="0.2">
      <c r="A27" s="91" t="s">
        <v>210</v>
      </c>
      <c r="B27" s="92">
        <v>0</v>
      </c>
      <c r="C27" s="92">
        <v>60000</v>
      </c>
      <c r="D27" s="92">
        <v>60000</v>
      </c>
      <c r="E27" s="92">
        <v>830481.55</v>
      </c>
      <c r="F27" s="128" t="e">
        <f>E27/B27*100</f>
        <v>#DIV/0!</v>
      </c>
      <c r="G27" s="128">
        <f>E27/D27*100</f>
        <v>1384.1359166666666</v>
      </c>
      <c r="H27" s="163"/>
    </row>
    <row r="28" spans="1:12" ht="25.5" x14ac:dyDescent="0.2">
      <c r="A28" s="91" t="s">
        <v>211</v>
      </c>
      <c r="B28" s="92">
        <v>0</v>
      </c>
      <c r="C28" s="92">
        <v>0</v>
      </c>
      <c r="D28" s="92">
        <v>0</v>
      </c>
      <c r="E28" s="92">
        <v>0</v>
      </c>
      <c r="F28" s="128" t="e">
        <f>E28/B28*100</f>
        <v>#DIV/0!</v>
      </c>
      <c r="G28" s="128" t="e">
        <f>E28/D28*100</f>
        <v>#DIV/0!</v>
      </c>
      <c r="H28" s="163"/>
    </row>
    <row r="29" spans="1:12" ht="16.149999999999999" customHeight="1" x14ac:dyDescent="0.2">
      <c r="A29" s="158" t="s">
        <v>212</v>
      </c>
      <c r="B29" s="159">
        <f>SUM(B26:B28)</f>
        <v>-197887</v>
      </c>
      <c r="C29" s="159">
        <f>C26</f>
        <v>0</v>
      </c>
      <c r="D29" s="159">
        <f>D26</f>
        <v>0</v>
      </c>
      <c r="E29" s="159">
        <f>SUM(E26:E28)</f>
        <v>830481.55</v>
      </c>
      <c r="F29" s="128">
        <f>E29/B29*100</f>
        <v>-419.67463754567007</v>
      </c>
      <c r="G29" s="128" t="e">
        <f>E29/D29*100</f>
        <v>#DIV/0!</v>
      </c>
      <c r="H29" s="163"/>
    </row>
    <row r="30" spans="1:12" ht="16.149999999999999" customHeight="1" x14ac:dyDescent="0.2">
      <c r="A30" s="164"/>
      <c r="B30" s="165"/>
      <c r="C30" s="165"/>
      <c r="D30" s="165"/>
      <c r="E30" s="165"/>
      <c r="F30" s="163"/>
      <c r="G30" s="163"/>
      <c r="H30" s="163"/>
    </row>
    <row r="32" spans="1:12" ht="18" customHeight="1" x14ac:dyDescent="0.2">
      <c r="A32" s="94" t="s">
        <v>214</v>
      </c>
      <c r="B32" s="95">
        <f>B14+B21+B29</f>
        <v>-710563.36999999918</v>
      </c>
      <c r="C32" s="95">
        <f>C14+C21+C29</f>
        <v>-60000</v>
      </c>
      <c r="D32" s="95">
        <f>D14+D21+D29</f>
        <v>-60000</v>
      </c>
      <c r="E32" s="161">
        <f>E14+E21+E29</f>
        <v>479096.65000000154</v>
      </c>
      <c r="F32" s="162">
        <f>R32/B32*100</f>
        <v>0</v>
      </c>
      <c r="G32" s="162">
        <f>E32/D32*100</f>
        <v>-798.49441666666928</v>
      </c>
      <c r="H32" s="170"/>
    </row>
  </sheetData>
  <mergeCells count="4">
    <mergeCell ref="A4:G4"/>
    <mergeCell ref="A3:G3"/>
    <mergeCell ref="A16:G16"/>
    <mergeCell ref="A23:G23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9"/>
  <sheetViews>
    <sheetView showGridLines="0" workbookViewId="0">
      <selection activeCell="A26" sqref="A26:H39"/>
    </sheetView>
  </sheetViews>
  <sheetFormatPr defaultColWidth="9.140625" defaultRowHeight="11.25" x14ac:dyDescent="0.15"/>
  <cols>
    <col min="1" max="1" width="44.28515625" style="20" customWidth="1"/>
    <col min="2" max="3" width="15.140625" style="20" customWidth="1"/>
    <col min="4" max="4" width="16" style="20" customWidth="1"/>
    <col min="5" max="5" width="14.140625" style="20" customWidth="1"/>
    <col min="6" max="6" width="7.5703125" style="20" customWidth="1"/>
    <col min="7" max="7" width="7.7109375" style="20" customWidth="1"/>
    <col min="8" max="16384" width="9.140625" style="20"/>
  </cols>
  <sheetData>
    <row r="1" spans="1:7" ht="77.25" thickBot="1" x14ac:dyDescent="0.2">
      <c r="A1" s="61" t="s">
        <v>0</v>
      </c>
      <c r="B1" s="61" t="s">
        <v>84</v>
      </c>
      <c r="C1" s="61" t="s">
        <v>85</v>
      </c>
      <c r="D1" s="61" t="s">
        <v>86</v>
      </c>
      <c r="E1" s="61" t="s">
        <v>87</v>
      </c>
      <c r="F1" s="61" t="s">
        <v>88</v>
      </c>
      <c r="G1" s="61" t="s">
        <v>89</v>
      </c>
    </row>
    <row r="2" spans="1:7" x14ac:dyDescent="0.15">
      <c r="A2" s="62" t="s">
        <v>1</v>
      </c>
      <c r="B2" s="63">
        <v>26826211.539999999</v>
      </c>
      <c r="C2" s="63">
        <v>65304649.719999999</v>
      </c>
      <c r="D2" s="63">
        <v>65304649.719999999</v>
      </c>
      <c r="E2" s="63">
        <v>28503283.25</v>
      </c>
      <c r="F2" s="64">
        <v>106.25</v>
      </c>
      <c r="G2" s="65">
        <v>43.65</v>
      </c>
    </row>
    <row r="3" spans="1:7" ht="12.75" x14ac:dyDescent="0.2">
      <c r="A3" s="8" t="s">
        <v>90</v>
      </c>
      <c r="B3" s="9">
        <v>26826211.539999999</v>
      </c>
      <c r="C3" s="9">
        <v>65304649.719999999</v>
      </c>
      <c r="D3" s="9">
        <v>65304649.719999999</v>
      </c>
      <c r="E3" s="9">
        <v>28503283.25</v>
      </c>
      <c r="F3" s="66">
        <v>106.25</v>
      </c>
      <c r="G3" s="65">
        <v>43.65</v>
      </c>
    </row>
    <row r="4" spans="1:7" ht="25.5" x14ac:dyDescent="0.2">
      <c r="A4" s="8" t="s">
        <v>91</v>
      </c>
      <c r="B4" s="9">
        <v>26826211.539999999</v>
      </c>
      <c r="C4" s="9">
        <v>65304649.719999999</v>
      </c>
      <c r="D4" s="9">
        <v>65304649.719999999</v>
      </c>
      <c r="E4" s="9">
        <v>28503283.25</v>
      </c>
      <c r="F4" s="66">
        <v>106.25</v>
      </c>
      <c r="G4" s="65">
        <v>43.65</v>
      </c>
    </row>
    <row r="5" spans="1:7" ht="12.75" x14ac:dyDescent="0.2">
      <c r="A5" s="67" t="s">
        <v>92</v>
      </c>
      <c r="B5" s="68">
        <v>26826211.539999999</v>
      </c>
      <c r="C5" s="68">
        <v>65304649.719999999</v>
      </c>
      <c r="D5" s="68">
        <v>65304649.719999999</v>
      </c>
      <c r="E5" s="68">
        <v>28503283.25</v>
      </c>
      <c r="F5" s="69">
        <v>106.25</v>
      </c>
      <c r="G5" s="70">
        <v>43.65</v>
      </c>
    </row>
    <row r="6" spans="1:7" ht="25.5" x14ac:dyDescent="0.2">
      <c r="A6" s="57" t="s">
        <v>17</v>
      </c>
      <c r="B6" s="9">
        <v>386492.37</v>
      </c>
      <c r="C6" s="9">
        <v>7521695.2400000002</v>
      </c>
      <c r="D6" s="9">
        <v>7521695.2400000002</v>
      </c>
      <c r="E6" s="9">
        <v>1272796.97</v>
      </c>
      <c r="F6" s="66">
        <v>329.32</v>
      </c>
      <c r="G6" s="65">
        <v>16.920000000000002</v>
      </c>
    </row>
    <row r="7" spans="1:7" ht="12" x14ac:dyDescent="0.2">
      <c r="A7" s="11" t="s">
        <v>45</v>
      </c>
      <c r="B7" s="12">
        <v>7005.12</v>
      </c>
      <c r="C7" s="12">
        <v>7000</v>
      </c>
      <c r="D7" s="12">
        <v>7000</v>
      </c>
      <c r="E7" s="18">
        <v>802.06</v>
      </c>
      <c r="F7" s="18">
        <v>11.45</v>
      </c>
      <c r="G7" s="65">
        <v>11.46</v>
      </c>
    </row>
    <row r="8" spans="1:7" ht="22.5" x14ac:dyDescent="0.2">
      <c r="A8" s="13" t="s">
        <v>46</v>
      </c>
      <c r="B8" s="16">
        <v>690.95</v>
      </c>
      <c r="C8" s="15"/>
      <c r="D8" s="15"/>
      <c r="E8" s="16">
        <v>655.97</v>
      </c>
      <c r="F8" s="16">
        <v>94.94</v>
      </c>
      <c r="G8" s="71"/>
    </row>
    <row r="9" spans="1:7" ht="22.5" x14ac:dyDescent="0.2">
      <c r="A9" s="13" t="s">
        <v>47</v>
      </c>
      <c r="B9" s="14">
        <v>6314.17</v>
      </c>
      <c r="C9" s="15"/>
      <c r="D9" s="15"/>
      <c r="E9" s="16">
        <v>146.09</v>
      </c>
      <c r="F9" s="16">
        <v>2.31</v>
      </c>
      <c r="G9" s="71"/>
    </row>
    <row r="10" spans="1:7" ht="22.5" x14ac:dyDescent="0.2">
      <c r="A10" s="11" t="s">
        <v>48</v>
      </c>
      <c r="B10" s="12">
        <v>367924.73</v>
      </c>
      <c r="C10" s="12">
        <v>7513695.2400000002</v>
      </c>
      <c r="D10" s="12">
        <v>7513695.2400000002</v>
      </c>
      <c r="E10" s="12">
        <v>1270519.9099999999</v>
      </c>
      <c r="F10" s="18">
        <v>345.32</v>
      </c>
      <c r="G10" s="65">
        <v>16.91</v>
      </c>
    </row>
    <row r="11" spans="1:7" ht="12" x14ac:dyDescent="0.2">
      <c r="A11" s="13" t="s">
        <v>49</v>
      </c>
      <c r="B11" s="14">
        <v>367924.73</v>
      </c>
      <c r="C11" s="15"/>
      <c r="D11" s="15"/>
      <c r="E11" s="14">
        <v>1270519.9099999999</v>
      </c>
      <c r="F11" s="16">
        <v>345.32</v>
      </c>
      <c r="G11" s="71"/>
    </row>
    <row r="12" spans="1:7" ht="12" x14ac:dyDescent="0.2">
      <c r="A12" s="11" t="s">
        <v>50</v>
      </c>
      <c r="B12" s="12">
        <v>11562.52</v>
      </c>
      <c r="C12" s="12">
        <v>1000</v>
      </c>
      <c r="D12" s="12">
        <v>1000</v>
      </c>
      <c r="E12" s="12">
        <v>1475</v>
      </c>
      <c r="F12" s="18">
        <v>12.76</v>
      </c>
      <c r="G12" s="65">
        <v>147.5</v>
      </c>
    </row>
    <row r="13" spans="1:7" ht="12" x14ac:dyDescent="0.2">
      <c r="A13" s="13" t="s">
        <v>51</v>
      </c>
      <c r="B13" s="14">
        <v>11562.52</v>
      </c>
      <c r="C13" s="15"/>
      <c r="D13" s="15"/>
      <c r="E13" s="14">
        <v>1475</v>
      </c>
      <c r="F13" s="16">
        <v>12.76</v>
      </c>
      <c r="G13" s="71"/>
    </row>
    <row r="14" spans="1:7" ht="25.5" x14ac:dyDescent="0.2">
      <c r="A14" s="57" t="s">
        <v>18</v>
      </c>
      <c r="B14" s="9">
        <v>24492177.539999999</v>
      </c>
      <c r="C14" s="9">
        <v>51159306.740000002</v>
      </c>
      <c r="D14" s="9">
        <v>51159306.740000002</v>
      </c>
      <c r="E14" s="9">
        <v>25148231.039999999</v>
      </c>
      <c r="F14" s="66">
        <v>102.68</v>
      </c>
      <c r="G14" s="65">
        <v>49.16</v>
      </c>
    </row>
    <row r="15" spans="1:7" ht="22.5" x14ac:dyDescent="0.2">
      <c r="A15" s="11" t="s">
        <v>52</v>
      </c>
      <c r="B15" s="72"/>
      <c r="C15" s="12">
        <v>169686.84</v>
      </c>
      <c r="D15" s="12">
        <v>169686.84</v>
      </c>
      <c r="E15" s="12">
        <v>169686.84</v>
      </c>
      <c r="F15" s="72"/>
      <c r="G15" s="65">
        <v>100</v>
      </c>
    </row>
    <row r="16" spans="1:7" ht="22.5" x14ac:dyDescent="0.2">
      <c r="A16" s="13" t="s">
        <v>53</v>
      </c>
      <c r="B16" s="15"/>
      <c r="C16" s="15"/>
      <c r="D16" s="15"/>
      <c r="E16" s="14">
        <v>169686.84</v>
      </c>
      <c r="F16" s="15"/>
      <c r="G16" s="71"/>
    </row>
    <row r="17" spans="1:7" ht="22.5" x14ac:dyDescent="0.2">
      <c r="A17" s="11" t="s">
        <v>54</v>
      </c>
      <c r="B17" s="12">
        <v>24492177.539999999</v>
      </c>
      <c r="C17" s="12">
        <v>50989619.899999999</v>
      </c>
      <c r="D17" s="12">
        <v>50989619.899999999</v>
      </c>
      <c r="E17" s="12">
        <v>24978544.199999999</v>
      </c>
      <c r="F17" s="18">
        <v>101.99</v>
      </c>
      <c r="G17" s="65">
        <v>48.99</v>
      </c>
    </row>
    <row r="18" spans="1:7" ht="12" x14ac:dyDescent="0.2">
      <c r="A18" s="13" t="s">
        <v>55</v>
      </c>
      <c r="B18" s="14">
        <v>24492177.539999999</v>
      </c>
      <c r="C18" s="15"/>
      <c r="D18" s="15"/>
      <c r="E18" s="14">
        <v>24978544.199999999</v>
      </c>
      <c r="F18" s="16">
        <v>101.99</v>
      </c>
      <c r="G18" s="71"/>
    </row>
    <row r="19" spans="1:7" ht="12.75" x14ac:dyDescent="0.2">
      <c r="A19" s="57" t="s">
        <v>20</v>
      </c>
      <c r="B19" s="9">
        <v>1651097.56</v>
      </c>
      <c r="C19" s="9">
        <v>5161614.96</v>
      </c>
      <c r="D19" s="9">
        <v>5161614.96</v>
      </c>
      <c r="E19" s="9">
        <v>1783775.47</v>
      </c>
      <c r="F19" s="66">
        <v>108.04</v>
      </c>
      <c r="G19" s="65">
        <v>34.56</v>
      </c>
    </row>
    <row r="20" spans="1:7" ht="12" x14ac:dyDescent="0.2">
      <c r="A20" s="11" t="s">
        <v>57</v>
      </c>
      <c r="B20" s="12">
        <v>1084679.45</v>
      </c>
      <c r="C20" s="12">
        <v>1860000</v>
      </c>
      <c r="D20" s="12">
        <v>1860000</v>
      </c>
      <c r="E20" s="12">
        <v>764690.76</v>
      </c>
      <c r="F20" s="18">
        <v>70.5</v>
      </c>
      <c r="G20" s="65">
        <v>41.11</v>
      </c>
    </row>
    <row r="21" spans="1:7" ht="12" x14ac:dyDescent="0.2">
      <c r="A21" s="13" t="s">
        <v>58</v>
      </c>
      <c r="B21" s="14">
        <v>1084679.45</v>
      </c>
      <c r="C21" s="15"/>
      <c r="D21" s="15"/>
      <c r="E21" s="14">
        <v>764690.76</v>
      </c>
      <c r="F21" s="16">
        <v>70.5</v>
      </c>
      <c r="G21" s="71"/>
    </row>
    <row r="22" spans="1:7" ht="22.5" x14ac:dyDescent="0.2">
      <c r="A22" s="11" t="s">
        <v>59</v>
      </c>
      <c r="B22" s="12">
        <v>121213.72</v>
      </c>
      <c r="C22" s="12">
        <v>3301614.96</v>
      </c>
      <c r="D22" s="12">
        <v>3301614.96</v>
      </c>
      <c r="E22" s="12">
        <v>1019084.71</v>
      </c>
      <c r="F22" s="18">
        <v>840.73</v>
      </c>
      <c r="G22" s="65">
        <v>30.87</v>
      </c>
    </row>
    <row r="23" spans="1:7" ht="22.5" x14ac:dyDescent="0.2">
      <c r="A23" s="13" t="s">
        <v>60</v>
      </c>
      <c r="B23" s="14">
        <v>121213.72</v>
      </c>
      <c r="C23" s="15"/>
      <c r="D23" s="15"/>
      <c r="E23" s="14">
        <v>1019084.71</v>
      </c>
      <c r="F23" s="16">
        <v>840.73</v>
      </c>
      <c r="G23" s="71"/>
    </row>
    <row r="24" spans="1:7" ht="12" x14ac:dyDescent="0.2">
      <c r="A24" s="11" t="s">
        <v>61</v>
      </c>
      <c r="B24" s="12">
        <v>445204.39</v>
      </c>
      <c r="C24" s="72"/>
      <c r="D24" s="72"/>
      <c r="E24" s="72"/>
      <c r="F24" s="72"/>
      <c r="G24" s="71"/>
    </row>
    <row r="25" spans="1:7" ht="12" x14ac:dyDescent="0.2">
      <c r="A25" s="13" t="s">
        <v>62</v>
      </c>
      <c r="B25" s="14">
        <v>445204.39</v>
      </c>
      <c r="C25" s="15"/>
      <c r="D25" s="15"/>
      <c r="E25" s="15"/>
      <c r="F25" s="15"/>
      <c r="G25" s="71"/>
    </row>
    <row r="26" spans="1:7" ht="25.5" x14ac:dyDescent="0.2">
      <c r="A26" s="57" t="s">
        <v>21</v>
      </c>
      <c r="B26" s="8"/>
      <c r="C26" s="9">
        <v>1240032.78</v>
      </c>
      <c r="D26" s="9">
        <v>1240032.78</v>
      </c>
      <c r="E26" s="9">
        <v>173231.64</v>
      </c>
      <c r="F26" s="8"/>
      <c r="G26" s="65">
        <v>13.97</v>
      </c>
    </row>
    <row r="27" spans="1:7" ht="12" x14ac:dyDescent="0.2">
      <c r="A27" s="11" t="s">
        <v>61</v>
      </c>
      <c r="B27" s="72"/>
      <c r="C27" s="12">
        <v>1240032.78</v>
      </c>
      <c r="D27" s="12">
        <v>1240032.78</v>
      </c>
      <c r="E27" s="12">
        <v>173231.64</v>
      </c>
      <c r="F27" s="72"/>
      <c r="G27" s="65">
        <v>13.97</v>
      </c>
    </row>
    <row r="28" spans="1:7" ht="12" x14ac:dyDescent="0.2">
      <c r="A28" s="13" t="s">
        <v>62</v>
      </c>
      <c r="B28" s="15"/>
      <c r="C28" s="15"/>
      <c r="D28" s="15"/>
      <c r="E28" s="14">
        <v>173231.64</v>
      </c>
      <c r="F28" s="15"/>
      <c r="G28" s="71"/>
    </row>
    <row r="29" spans="1:7" ht="12.75" x14ac:dyDescent="0.2">
      <c r="A29" s="57" t="s">
        <v>22</v>
      </c>
      <c r="B29" s="9">
        <v>12640.26</v>
      </c>
      <c r="C29" s="9">
        <v>122000</v>
      </c>
      <c r="D29" s="9">
        <v>122000</v>
      </c>
      <c r="E29" s="9">
        <v>82000</v>
      </c>
      <c r="F29" s="66">
        <v>648.72</v>
      </c>
      <c r="G29" s="65">
        <v>67.209999999999994</v>
      </c>
    </row>
    <row r="30" spans="1:7" ht="33.75" x14ac:dyDescent="0.2">
      <c r="A30" s="11" t="s">
        <v>63</v>
      </c>
      <c r="B30" s="12">
        <v>12640.26</v>
      </c>
      <c r="C30" s="12">
        <v>122000</v>
      </c>
      <c r="D30" s="12">
        <v>122000</v>
      </c>
      <c r="E30" s="12">
        <v>82000</v>
      </c>
      <c r="F30" s="18">
        <v>648.72</v>
      </c>
      <c r="G30" s="65">
        <v>67.209999999999994</v>
      </c>
    </row>
    <row r="31" spans="1:7" ht="12" x14ac:dyDescent="0.2">
      <c r="A31" s="13" t="s">
        <v>64</v>
      </c>
      <c r="B31" s="14">
        <v>12640.26</v>
      </c>
      <c r="C31" s="15"/>
      <c r="D31" s="15"/>
      <c r="E31" s="14">
        <v>82000</v>
      </c>
      <c r="F31" s="16">
        <v>648.72</v>
      </c>
      <c r="G31" s="71"/>
    </row>
    <row r="32" spans="1:7" ht="12" x14ac:dyDescent="0.2">
      <c r="A32" s="11" t="s">
        <v>68</v>
      </c>
      <c r="B32" s="73">
        <f>SUM(B33:B34)</f>
        <v>8354116.6699999999</v>
      </c>
      <c r="C32" s="73">
        <f>SUM(C33:C34)</f>
        <v>7942800</v>
      </c>
      <c r="D32" s="73">
        <f>SUM(D33:D34)</f>
        <v>11313084</v>
      </c>
      <c r="E32" s="12">
        <f>SUM(E33:E34)</f>
        <v>2746284.59</v>
      </c>
      <c r="F32" s="10">
        <f>E32/B32</f>
        <v>0.32873428735584082</v>
      </c>
      <c r="G32" s="10">
        <f>E32/D32</f>
        <v>0.24275295666504376</v>
      </c>
    </row>
    <row r="33" spans="1:7" ht="22.5" x14ac:dyDescent="0.2">
      <c r="A33" s="13" t="s">
        <v>69</v>
      </c>
      <c r="B33" s="74">
        <v>7209134.5499999998</v>
      </c>
      <c r="C33" s="74">
        <v>4969800</v>
      </c>
      <c r="D33" s="74">
        <v>8162084</v>
      </c>
      <c r="E33" s="14">
        <v>2611636.59</v>
      </c>
      <c r="F33" s="10">
        <f>E33/B33</f>
        <v>0.36226769966444861</v>
      </c>
      <c r="G33" s="10">
        <f>E33/D33</f>
        <v>0.31997178539206406</v>
      </c>
    </row>
    <row r="34" spans="1:7" ht="22.5" x14ac:dyDescent="0.2">
      <c r="A34" s="13" t="s">
        <v>70</v>
      </c>
      <c r="B34" s="74">
        <v>1144982.1200000001</v>
      </c>
      <c r="C34" s="74">
        <v>2973000</v>
      </c>
      <c r="D34" s="74">
        <v>3151000</v>
      </c>
      <c r="E34" s="14">
        <v>134648</v>
      </c>
      <c r="F34" s="10">
        <f>E34/B34</f>
        <v>0.11759834293307565</v>
      </c>
      <c r="G34" s="10">
        <f>E34/D34</f>
        <v>4.2731831164709619E-2</v>
      </c>
    </row>
    <row r="35" spans="1:7" ht="38.25" x14ac:dyDescent="0.2">
      <c r="A35" s="57" t="s">
        <v>23</v>
      </c>
      <c r="B35" s="9">
        <v>283803.81</v>
      </c>
      <c r="C35" s="9">
        <v>100000</v>
      </c>
      <c r="D35" s="9">
        <v>100000</v>
      </c>
      <c r="E35" s="9">
        <v>43248.13</v>
      </c>
      <c r="F35" s="66">
        <v>15.24</v>
      </c>
      <c r="G35" s="65">
        <v>43.25</v>
      </c>
    </row>
    <row r="36" spans="1:7" ht="12" x14ac:dyDescent="0.2">
      <c r="A36" s="11" t="s">
        <v>65</v>
      </c>
      <c r="B36" s="12">
        <v>283803.81</v>
      </c>
      <c r="C36" s="12">
        <v>100000</v>
      </c>
      <c r="D36" s="12">
        <v>100000</v>
      </c>
      <c r="E36" s="12">
        <v>43248.13</v>
      </c>
      <c r="F36" s="18">
        <v>15.24</v>
      </c>
      <c r="G36" s="65">
        <v>43.25</v>
      </c>
    </row>
    <row r="37" spans="1:7" ht="12" x14ac:dyDescent="0.2">
      <c r="A37" s="13" t="s">
        <v>66</v>
      </c>
      <c r="B37" s="14">
        <v>283803.81</v>
      </c>
      <c r="C37" s="15"/>
      <c r="D37" s="15"/>
      <c r="E37" s="14">
        <v>43248.13</v>
      </c>
      <c r="F37" s="16">
        <v>15.24</v>
      </c>
      <c r="G37" s="71"/>
    </row>
    <row r="39" spans="1:7" ht="22.5" customHeight="1" x14ac:dyDescent="0.15">
      <c r="A39" s="212" t="s">
        <v>93</v>
      </c>
      <c r="B39" s="213"/>
      <c r="C39" s="213"/>
      <c r="D39" s="213"/>
      <c r="E39" s="213"/>
      <c r="F39" s="213"/>
      <c r="G39" s="213"/>
    </row>
  </sheetData>
  <mergeCells count="1">
    <mergeCell ref="A39:G39"/>
  </mergeCells>
  <pageMargins left="0.74803149606299213" right="0.74803149606299213" top="0.78740157480314965" bottom="0.78740157480314965" header="0.51181102362204722" footer="0.51181102362204722"/>
  <pageSetup paperSize="9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90"/>
  <sheetViews>
    <sheetView showGridLines="0" topLeftCell="A19" zoomScale="130" zoomScaleNormal="130" zoomScaleSheetLayoutView="100" workbookViewId="0">
      <selection activeCell="E10" sqref="E10"/>
    </sheetView>
  </sheetViews>
  <sheetFormatPr defaultColWidth="9.140625" defaultRowHeight="11.25" x14ac:dyDescent="0.15"/>
  <cols>
    <col min="1" max="1" width="42.5703125" style="20" customWidth="1"/>
    <col min="2" max="2" width="16.42578125" style="20" customWidth="1"/>
    <col min="3" max="3" width="15.140625" style="20" customWidth="1"/>
    <col min="4" max="4" width="17.7109375" style="20" customWidth="1"/>
    <col min="5" max="5" width="14.85546875" style="20" customWidth="1"/>
    <col min="6" max="6" width="10.28515625" style="20" customWidth="1"/>
    <col min="7" max="7" width="7.85546875" style="20" customWidth="1"/>
    <col min="8" max="16384" width="9.140625" style="20"/>
  </cols>
  <sheetData>
    <row r="1" spans="1:7" ht="12" x14ac:dyDescent="0.2">
      <c r="A1" s="2" t="s">
        <v>14</v>
      </c>
    </row>
    <row r="2" spans="1:7" ht="12" x14ac:dyDescent="0.2">
      <c r="A2" s="3"/>
    </row>
    <row r="3" spans="1:7" ht="12" x14ac:dyDescent="0.2">
      <c r="A3" s="2" t="s">
        <v>15</v>
      </c>
    </row>
    <row r="4" spans="1:7" x14ac:dyDescent="0.15">
      <c r="A4" s="4" t="s">
        <v>24</v>
      </c>
    </row>
    <row r="5" spans="1:7" ht="12" thickBot="1" x14ac:dyDescent="0.2"/>
    <row r="6" spans="1:7" ht="21" x14ac:dyDescent="0.15">
      <c r="A6" s="1" t="s">
        <v>0</v>
      </c>
      <c r="B6" s="21" t="s">
        <v>10</v>
      </c>
      <c r="C6" s="1" t="s">
        <v>81</v>
      </c>
      <c r="D6" s="1" t="s">
        <v>82</v>
      </c>
      <c r="E6" s="1" t="s">
        <v>83</v>
      </c>
      <c r="F6" s="1" t="s">
        <v>11</v>
      </c>
      <c r="G6" s="1" t="s">
        <v>11</v>
      </c>
    </row>
    <row r="7" spans="1:7" ht="9.75" customHeight="1" x14ac:dyDescent="0.15">
      <c r="A7" s="22">
        <v>1</v>
      </c>
      <c r="B7" s="23">
        <v>2</v>
      </c>
      <c r="C7" s="22">
        <v>3</v>
      </c>
      <c r="D7" s="22">
        <v>4</v>
      </c>
      <c r="E7" s="22">
        <v>5</v>
      </c>
      <c r="F7" s="22" t="s">
        <v>12</v>
      </c>
      <c r="G7" s="22" t="s">
        <v>13</v>
      </c>
    </row>
    <row r="8" spans="1:7" ht="12.75" x14ac:dyDescent="0.2">
      <c r="A8" s="5" t="s">
        <v>25</v>
      </c>
      <c r="B8" s="24"/>
      <c r="C8" s="24"/>
      <c r="D8" s="24"/>
      <c r="E8" s="24"/>
      <c r="F8" s="25"/>
      <c r="G8" s="25"/>
    </row>
    <row r="9" spans="1:7" ht="12.75" x14ac:dyDescent="0.2">
      <c r="A9" s="26" t="s">
        <v>26</v>
      </c>
      <c r="B9" s="27">
        <v>1851500</v>
      </c>
      <c r="C9" s="27">
        <v>2662800</v>
      </c>
      <c r="D9" s="27">
        <v>2604583.41</v>
      </c>
      <c r="E9" s="27">
        <v>2604583.41</v>
      </c>
      <c r="F9" s="28"/>
      <c r="G9" s="28"/>
    </row>
    <row r="10" spans="1:7" ht="15" customHeight="1" x14ac:dyDescent="0.2">
      <c r="A10" s="26" t="s">
        <v>27</v>
      </c>
      <c r="B10" s="27">
        <v>1851500</v>
      </c>
      <c r="C10" s="27">
        <v>2662800</v>
      </c>
      <c r="D10" s="27">
        <v>2604583.41</v>
      </c>
      <c r="E10" s="27">
        <v>2604583.41</v>
      </c>
      <c r="F10" s="28">
        <f>E10/B10*100</f>
        <v>140.67423224412639</v>
      </c>
      <c r="G10" s="28">
        <f>E10/D10*100</f>
        <v>100</v>
      </c>
    </row>
    <row r="11" spans="1:7" ht="16.149999999999999" customHeight="1" x14ac:dyDescent="0.2">
      <c r="A11" s="5" t="s">
        <v>28</v>
      </c>
      <c r="B11" s="29">
        <f>B9-B10</f>
        <v>0</v>
      </c>
      <c r="C11" s="29">
        <f>C9-C10</f>
        <v>0</v>
      </c>
      <c r="D11" s="29">
        <f>D9-D10</f>
        <v>0</v>
      </c>
      <c r="E11" s="29">
        <f>E9-E10</f>
        <v>0</v>
      </c>
      <c r="F11" s="28"/>
      <c r="G11" s="28"/>
    </row>
    <row r="12" spans="1:7" ht="24" x14ac:dyDescent="0.2">
      <c r="A12" s="5" t="s">
        <v>16</v>
      </c>
      <c r="B12" s="30"/>
      <c r="C12" s="30"/>
      <c r="D12" s="30"/>
      <c r="E12" s="30"/>
      <c r="F12" s="31"/>
      <c r="G12" s="28"/>
    </row>
    <row r="13" spans="1:7" ht="12.75" x14ac:dyDescent="0.2">
      <c r="A13" s="32" t="s">
        <v>26</v>
      </c>
      <c r="B13" s="33">
        <v>1300000</v>
      </c>
      <c r="C13" s="33">
        <v>0</v>
      </c>
      <c r="D13" s="33">
        <v>4100000</v>
      </c>
      <c r="E13" s="33">
        <v>4096200.35</v>
      </c>
      <c r="F13" s="34">
        <f t="shared" ref="F13:F78" si="0">E13/B13*100</f>
        <v>315.09233461538463</v>
      </c>
      <c r="G13" s="28">
        <f t="shared" ref="G13:G78" si="1">E13/D13*100</f>
        <v>99.9073256097561</v>
      </c>
    </row>
    <row r="14" spans="1:7" ht="12.75" x14ac:dyDescent="0.2">
      <c r="A14" s="32" t="s">
        <v>27</v>
      </c>
      <c r="B14" s="33">
        <v>1300000</v>
      </c>
      <c r="C14" s="33">
        <v>0</v>
      </c>
      <c r="D14" s="33">
        <v>4100000</v>
      </c>
      <c r="E14" s="33">
        <v>4096200.35</v>
      </c>
      <c r="F14" s="34">
        <f t="shared" si="0"/>
        <v>315.09233461538463</v>
      </c>
      <c r="G14" s="28">
        <f t="shared" si="1"/>
        <v>99.9073256097561</v>
      </c>
    </row>
    <row r="15" spans="1:7" ht="12.75" x14ac:dyDescent="0.2">
      <c r="A15" s="5" t="s">
        <v>28</v>
      </c>
      <c r="B15" s="35">
        <f>B13-B14</f>
        <v>0</v>
      </c>
      <c r="C15" s="35">
        <f>C13-C14</f>
        <v>0</v>
      </c>
      <c r="D15" s="35">
        <f>D13-D14</f>
        <v>0</v>
      </c>
      <c r="E15" s="35">
        <f>E13-E14</f>
        <v>0</v>
      </c>
      <c r="F15" s="36"/>
      <c r="G15" s="28" t="e">
        <f t="shared" si="1"/>
        <v>#DIV/0!</v>
      </c>
    </row>
    <row r="16" spans="1:7" ht="24" x14ac:dyDescent="0.2">
      <c r="A16" s="5" t="s">
        <v>2</v>
      </c>
      <c r="B16" s="6"/>
      <c r="C16" s="6"/>
      <c r="D16" s="6"/>
      <c r="E16" s="6"/>
      <c r="F16" s="28"/>
      <c r="G16" s="28"/>
    </row>
    <row r="17" spans="1:7" ht="12.75" x14ac:dyDescent="0.2">
      <c r="A17" s="26" t="s">
        <v>26</v>
      </c>
      <c r="B17" s="37">
        <v>949536.63</v>
      </c>
      <c r="C17" s="37">
        <v>7120000</v>
      </c>
      <c r="D17" s="37">
        <v>3510000</v>
      </c>
      <c r="E17" s="37">
        <v>1029682.22</v>
      </c>
      <c r="F17" s="28">
        <f t="shared" si="0"/>
        <v>108.44049481271722</v>
      </c>
      <c r="G17" s="28">
        <f t="shared" si="1"/>
        <v>29.335675783475786</v>
      </c>
    </row>
    <row r="18" spans="1:7" ht="12.75" x14ac:dyDescent="0.2">
      <c r="A18" s="26" t="s">
        <v>27</v>
      </c>
      <c r="B18" s="37">
        <v>1285694.26</v>
      </c>
      <c r="C18" s="37">
        <v>7120000</v>
      </c>
      <c r="D18" s="37">
        <v>3452622.7</v>
      </c>
      <c r="E18" s="37">
        <v>1535604.16</v>
      </c>
      <c r="F18" s="28">
        <f t="shared" si="0"/>
        <v>119.43773942025689</v>
      </c>
      <c r="G18" s="28">
        <f t="shared" si="1"/>
        <v>44.476454377711178</v>
      </c>
    </row>
    <row r="19" spans="1:7" ht="12.75" x14ac:dyDescent="0.2">
      <c r="A19" s="26" t="s">
        <v>29</v>
      </c>
      <c r="B19" s="37"/>
      <c r="C19" s="37"/>
      <c r="D19" s="37"/>
      <c r="E19" s="37">
        <v>-57377.3</v>
      </c>
      <c r="F19" s="28"/>
      <c r="G19" s="28"/>
    </row>
    <row r="20" spans="1:7" ht="12.75" x14ac:dyDescent="0.2">
      <c r="A20" s="5" t="s">
        <v>28</v>
      </c>
      <c r="B20" s="29">
        <f>B17-B18</f>
        <v>-336157.63</v>
      </c>
      <c r="C20" s="29">
        <f>C17-C18</f>
        <v>0</v>
      </c>
      <c r="D20" s="29">
        <f>D17-D18</f>
        <v>57377.299999999814</v>
      </c>
      <c r="E20" s="29">
        <f>E17-E18+E19</f>
        <v>-563299.24</v>
      </c>
      <c r="F20" s="28">
        <f t="shared" si="0"/>
        <v>167.56997007624074</v>
      </c>
      <c r="G20" s="28">
        <f t="shared" si="1"/>
        <v>-981.74581236830909</v>
      </c>
    </row>
    <row r="21" spans="1:7" ht="24" x14ac:dyDescent="0.2">
      <c r="A21" s="5" t="s">
        <v>30</v>
      </c>
      <c r="B21" s="37"/>
      <c r="C21" s="37"/>
      <c r="D21" s="37"/>
      <c r="E21" s="37"/>
      <c r="F21" s="28"/>
      <c r="G21" s="28"/>
    </row>
    <row r="22" spans="1:7" ht="12.75" x14ac:dyDescent="0.2">
      <c r="A22" s="26" t="s">
        <v>26</v>
      </c>
      <c r="B22" s="37">
        <v>1009670.38</v>
      </c>
      <c r="C22" s="37"/>
      <c r="D22" s="37"/>
      <c r="E22" s="37"/>
      <c r="F22" s="28">
        <f t="shared" si="0"/>
        <v>0</v>
      </c>
      <c r="G22" s="28" t="e">
        <f t="shared" si="1"/>
        <v>#DIV/0!</v>
      </c>
    </row>
    <row r="23" spans="1:7" ht="12.75" x14ac:dyDescent="0.2">
      <c r="A23" s="26" t="s">
        <v>27</v>
      </c>
      <c r="B23" s="37">
        <v>605700.42000000004</v>
      </c>
      <c r="C23" s="37">
        <v>60000</v>
      </c>
      <c r="D23" s="37"/>
      <c r="E23" s="37"/>
      <c r="F23" s="28">
        <f t="shared" si="0"/>
        <v>0</v>
      </c>
      <c r="G23" s="28" t="e">
        <f t="shared" si="1"/>
        <v>#DIV/0!</v>
      </c>
    </row>
    <row r="24" spans="1:7" ht="12.75" x14ac:dyDescent="0.2">
      <c r="A24" s="5" t="s">
        <v>28</v>
      </c>
      <c r="B24" s="29">
        <f>B22-B23</f>
        <v>403969.95999999996</v>
      </c>
      <c r="C24" s="29">
        <f>C22-C23</f>
        <v>-60000</v>
      </c>
      <c r="D24" s="29">
        <f>D22-D23</f>
        <v>0</v>
      </c>
      <c r="E24" s="29">
        <f>E22-E23</f>
        <v>0</v>
      </c>
      <c r="F24" s="28">
        <f t="shared" si="0"/>
        <v>0</v>
      </c>
      <c r="G24" s="28" t="e">
        <f t="shared" si="1"/>
        <v>#DIV/0!</v>
      </c>
    </row>
    <row r="25" spans="1:7" ht="24" x14ac:dyDescent="0.2">
      <c r="A25" s="5" t="s">
        <v>3</v>
      </c>
      <c r="B25" s="6"/>
      <c r="C25" s="6"/>
      <c r="D25" s="6"/>
      <c r="E25" s="6"/>
      <c r="F25" s="28"/>
      <c r="G25" s="28"/>
    </row>
    <row r="26" spans="1:7" ht="12.75" x14ac:dyDescent="0.2">
      <c r="A26" s="26" t="s">
        <v>26</v>
      </c>
      <c r="B26" s="38">
        <v>1148500</v>
      </c>
      <c r="C26" s="38">
        <v>100000</v>
      </c>
      <c r="D26" s="38">
        <v>50000</v>
      </c>
      <c r="E26" s="38">
        <v>44264.68</v>
      </c>
      <c r="F26" s="28">
        <f t="shared" si="0"/>
        <v>3.8541297344362215</v>
      </c>
      <c r="G26" s="28">
        <f t="shared" si="1"/>
        <v>88.529359999999997</v>
      </c>
    </row>
    <row r="27" spans="1:7" ht="12.75" x14ac:dyDescent="0.2">
      <c r="A27" s="26" t="s">
        <v>27</v>
      </c>
      <c r="B27" s="38">
        <v>1148500</v>
      </c>
      <c r="C27" s="38">
        <v>100000</v>
      </c>
      <c r="D27" s="38">
        <v>50000</v>
      </c>
      <c r="E27" s="38">
        <v>44264.68</v>
      </c>
      <c r="F27" s="28">
        <f t="shared" si="0"/>
        <v>3.8541297344362215</v>
      </c>
      <c r="G27" s="28">
        <f t="shared" si="1"/>
        <v>88.529359999999997</v>
      </c>
    </row>
    <row r="28" spans="1:7" ht="12.75" x14ac:dyDescent="0.2">
      <c r="A28" s="5" t="s">
        <v>28</v>
      </c>
      <c r="B28" s="29">
        <f>B26-B27</f>
        <v>0</v>
      </c>
      <c r="C28" s="29">
        <f>C26-C27</f>
        <v>0</v>
      </c>
      <c r="D28" s="29">
        <f>D26-D27</f>
        <v>0</v>
      </c>
      <c r="E28" s="29">
        <f>E26-E27</f>
        <v>0</v>
      </c>
      <c r="F28" s="28" t="e">
        <f t="shared" si="0"/>
        <v>#DIV/0!</v>
      </c>
      <c r="G28" s="28" t="e">
        <f t="shared" si="1"/>
        <v>#DIV/0!</v>
      </c>
    </row>
    <row r="29" spans="1:7" ht="24" x14ac:dyDescent="0.2">
      <c r="A29" s="5" t="s">
        <v>31</v>
      </c>
      <c r="B29" s="29"/>
      <c r="C29" s="29"/>
      <c r="D29" s="37">
        <f>SUM(D31)</f>
        <v>0</v>
      </c>
      <c r="E29" s="37">
        <f>SUM(E31)</f>
        <v>0</v>
      </c>
      <c r="F29" s="28" t="e">
        <f t="shared" si="0"/>
        <v>#DIV/0!</v>
      </c>
      <c r="G29" s="28" t="e">
        <f t="shared" si="1"/>
        <v>#DIV/0!</v>
      </c>
    </row>
    <row r="30" spans="1:7" ht="12.75" x14ac:dyDescent="0.2">
      <c r="A30" s="26" t="s">
        <v>26</v>
      </c>
      <c r="B30" s="37">
        <v>1700000</v>
      </c>
      <c r="C30" s="37">
        <v>800000</v>
      </c>
      <c r="D30" s="37">
        <v>0</v>
      </c>
      <c r="E30" s="37">
        <v>0</v>
      </c>
      <c r="F30" s="28">
        <f t="shared" si="0"/>
        <v>0</v>
      </c>
      <c r="G30" s="28" t="e">
        <f t="shared" si="1"/>
        <v>#DIV/0!</v>
      </c>
    </row>
    <row r="31" spans="1:7" ht="12.75" x14ac:dyDescent="0.2">
      <c r="A31" s="26" t="s">
        <v>27</v>
      </c>
      <c r="B31" s="37">
        <v>1700000</v>
      </c>
      <c r="C31" s="37">
        <v>800000</v>
      </c>
      <c r="D31" s="37">
        <v>0</v>
      </c>
      <c r="E31" s="37">
        <v>0</v>
      </c>
      <c r="F31" s="28">
        <f t="shared" si="0"/>
        <v>0</v>
      </c>
      <c r="G31" s="28" t="e">
        <f t="shared" si="1"/>
        <v>#DIV/0!</v>
      </c>
    </row>
    <row r="32" spans="1:7" ht="12.75" x14ac:dyDescent="0.2">
      <c r="A32" s="5" t="s">
        <v>28</v>
      </c>
      <c r="B32" s="29">
        <f>B30-B31</f>
        <v>0</v>
      </c>
      <c r="C32" s="29">
        <f>C30-C31</f>
        <v>0</v>
      </c>
      <c r="D32" s="29">
        <f>D30-D31</f>
        <v>0</v>
      </c>
      <c r="E32" s="29">
        <f>E30-E31</f>
        <v>0</v>
      </c>
      <c r="F32" s="28" t="e">
        <f t="shared" si="0"/>
        <v>#DIV/0!</v>
      </c>
      <c r="G32" s="28" t="e">
        <f t="shared" si="1"/>
        <v>#DIV/0!</v>
      </c>
    </row>
    <row r="33" spans="1:7" ht="24" x14ac:dyDescent="0.2">
      <c r="A33" s="5" t="s">
        <v>4</v>
      </c>
      <c r="B33" s="6"/>
      <c r="C33" s="6"/>
      <c r="D33" s="6"/>
      <c r="E33" s="6"/>
      <c r="F33" s="28"/>
      <c r="G33" s="28"/>
    </row>
    <row r="34" spans="1:7" ht="12.75" x14ac:dyDescent="0.2">
      <c r="A34" s="26" t="s">
        <v>26</v>
      </c>
      <c r="B34" s="37">
        <v>48251657.32</v>
      </c>
      <c r="C34" s="37">
        <v>48979573</v>
      </c>
      <c r="D34" s="37">
        <v>51949419</v>
      </c>
      <c r="E34" s="37">
        <v>51439853.93</v>
      </c>
      <c r="F34" s="28">
        <f t="shared" si="0"/>
        <v>106.60743441174716</v>
      </c>
      <c r="G34" s="28">
        <f t="shared" si="1"/>
        <v>99.019113053025677</v>
      </c>
    </row>
    <row r="35" spans="1:7" ht="12.75" x14ac:dyDescent="0.2">
      <c r="A35" s="26" t="s">
        <v>27</v>
      </c>
      <c r="B35" s="37">
        <v>48733984.840000004</v>
      </c>
      <c r="C35" s="37">
        <v>48979573</v>
      </c>
      <c r="D35" s="37">
        <v>51467091.479999997</v>
      </c>
      <c r="E35" s="37">
        <v>51123283.149999999</v>
      </c>
      <c r="F35" s="28">
        <f t="shared" si="0"/>
        <v>104.90273536597586</v>
      </c>
      <c r="G35" s="28">
        <f t="shared" si="1"/>
        <v>99.331984147319446</v>
      </c>
    </row>
    <row r="36" spans="1:7" ht="12.75" x14ac:dyDescent="0.2">
      <c r="A36" s="26" t="s">
        <v>32</v>
      </c>
      <c r="B36" s="37"/>
      <c r="C36" s="37"/>
      <c r="D36" s="37"/>
      <c r="E36" s="37">
        <v>-482327.52</v>
      </c>
      <c r="F36" s="28"/>
      <c r="G36" s="28"/>
    </row>
    <row r="37" spans="1:7" ht="12.75" x14ac:dyDescent="0.2">
      <c r="A37" s="5" t="s">
        <v>28</v>
      </c>
      <c r="B37" s="29">
        <f>B34-B35</f>
        <v>-482327.52000000328</v>
      </c>
      <c r="C37" s="29">
        <f>C34-C35</f>
        <v>0</v>
      </c>
      <c r="D37" s="29">
        <f>D34-D35</f>
        <v>482327.52000000328</v>
      </c>
      <c r="E37" s="29">
        <f>E34-E35+E36</f>
        <v>-165756.73999999883</v>
      </c>
      <c r="F37" s="28">
        <f t="shared" si="0"/>
        <v>34.366013367845504</v>
      </c>
      <c r="G37" s="28">
        <f t="shared" si="1"/>
        <v>-34.366013367845504</v>
      </c>
    </row>
    <row r="38" spans="1:7" ht="24" x14ac:dyDescent="0.2">
      <c r="A38" s="5" t="s">
        <v>8</v>
      </c>
      <c r="B38" s="6"/>
      <c r="C38" s="6"/>
      <c r="D38" s="6"/>
      <c r="E38" s="6"/>
      <c r="F38" s="28"/>
      <c r="G38" s="28"/>
    </row>
    <row r="39" spans="1:7" ht="12.75" x14ac:dyDescent="0.2">
      <c r="A39" s="26" t="s">
        <v>26</v>
      </c>
      <c r="B39" s="39">
        <v>2044758.37</v>
      </c>
      <c r="C39" s="37">
        <v>4100000</v>
      </c>
      <c r="D39" s="37">
        <v>4260000</v>
      </c>
      <c r="E39" s="37">
        <v>2059999.25</v>
      </c>
      <c r="F39" s="28">
        <f t="shared" si="0"/>
        <v>100.7453633751356</v>
      </c>
      <c r="G39" s="28">
        <f t="shared" si="1"/>
        <v>48.356789906103288</v>
      </c>
    </row>
    <row r="40" spans="1:7" ht="12.75" x14ac:dyDescent="0.2">
      <c r="A40" s="26" t="s">
        <v>27</v>
      </c>
      <c r="B40" s="39">
        <v>2044758.37</v>
      </c>
      <c r="C40" s="37">
        <v>4100000</v>
      </c>
      <c r="D40" s="37">
        <v>4260000</v>
      </c>
      <c r="E40" s="37">
        <v>2059999.25</v>
      </c>
      <c r="F40" s="28">
        <f t="shared" si="0"/>
        <v>100.7453633751356</v>
      </c>
      <c r="G40" s="28">
        <f t="shared" si="1"/>
        <v>48.356789906103288</v>
      </c>
    </row>
    <row r="41" spans="1:7" ht="12.75" x14ac:dyDescent="0.2">
      <c r="A41" s="5" t="s">
        <v>28</v>
      </c>
      <c r="B41" s="40">
        <f>B39-B40</f>
        <v>0</v>
      </c>
      <c r="C41" s="29">
        <f>C39-C40</f>
        <v>0</v>
      </c>
      <c r="D41" s="29">
        <f>D39-D40</f>
        <v>0</v>
      </c>
      <c r="E41" s="29">
        <f>E39-E40</f>
        <v>0</v>
      </c>
      <c r="F41" s="28"/>
      <c r="G41" s="28"/>
    </row>
    <row r="42" spans="1:7" ht="24" x14ac:dyDescent="0.2">
      <c r="A42" s="19" t="s">
        <v>33</v>
      </c>
      <c r="B42" s="6"/>
      <c r="C42" s="6"/>
      <c r="D42" s="6"/>
      <c r="E42" s="6"/>
      <c r="F42" s="28"/>
      <c r="G42" s="28"/>
    </row>
    <row r="43" spans="1:7" ht="12.75" x14ac:dyDescent="0.2">
      <c r="A43" s="41" t="s">
        <v>26</v>
      </c>
      <c r="B43" s="29">
        <v>41427.300000000003</v>
      </c>
      <c r="C43" s="29">
        <v>0</v>
      </c>
      <c r="D43" s="29">
        <v>216.59</v>
      </c>
      <c r="E43" s="29">
        <v>216.59</v>
      </c>
      <c r="F43" s="28">
        <f t="shared" si="0"/>
        <v>0.52281949342583267</v>
      </c>
      <c r="G43" s="28">
        <f t="shared" si="1"/>
        <v>100</v>
      </c>
    </row>
    <row r="44" spans="1:7" ht="12.75" x14ac:dyDescent="0.2">
      <c r="A44" s="41" t="s">
        <v>27</v>
      </c>
      <c r="B44" s="42">
        <v>41427.300000000003</v>
      </c>
      <c r="C44" s="42"/>
      <c r="D44" s="37">
        <v>216.59</v>
      </c>
      <c r="E44" s="37">
        <v>216.59</v>
      </c>
      <c r="F44" s="28">
        <f t="shared" si="0"/>
        <v>0.52281949342583267</v>
      </c>
      <c r="G44" s="28">
        <f t="shared" si="1"/>
        <v>100</v>
      </c>
    </row>
    <row r="45" spans="1:7" ht="12.75" x14ac:dyDescent="0.2">
      <c r="A45" s="19" t="s">
        <v>28</v>
      </c>
      <c r="B45" s="29">
        <f>B43-B44</f>
        <v>0</v>
      </c>
      <c r="C45" s="29">
        <f>C43-C44</f>
        <v>0</v>
      </c>
      <c r="D45" s="29">
        <f>D43-D44</f>
        <v>0</v>
      </c>
      <c r="E45" s="29">
        <f>E43-E44</f>
        <v>0</v>
      </c>
      <c r="F45" s="28"/>
      <c r="G45" s="28"/>
    </row>
    <row r="46" spans="1:7" ht="24" x14ac:dyDescent="0.2">
      <c r="A46" s="19" t="s">
        <v>34</v>
      </c>
      <c r="B46" s="37"/>
      <c r="C46" s="37"/>
      <c r="D46" s="37"/>
      <c r="E46" s="37"/>
      <c r="F46" s="28"/>
      <c r="G46" s="28"/>
    </row>
    <row r="47" spans="1:7" ht="12.75" x14ac:dyDescent="0.2">
      <c r="A47" s="26" t="s">
        <v>26</v>
      </c>
      <c r="B47" s="37"/>
      <c r="C47" s="37"/>
      <c r="D47" s="37"/>
      <c r="E47" s="37"/>
      <c r="F47" s="28"/>
      <c r="G47" s="28"/>
    </row>
    <row r="48" spans="1:7" ht="12.75" x14ac:dyDescent="0.2">
      <c r="A48" s="26" t="s">
        <v>27</v>
      </c>
      <c r="B48" s="37">
        <v>676475.28</v>
      </c>
      <c r="C48" s="37"/>
      <c r="D48" s="37"/>
      <c r="E48" s="37"/>
      <c r="F48" s="28">
        <f t="shared" si="0"/>
        <v>0</v>
      </c>
      <c r="G48" s="28" t="e">
        <f t="shared" si="1"/>
        <v>#DIV/0!</v>
      </c>
    </row>
    <row r="49" spans="1:7" ht="12.75" x14ac:dyDescent="0.2">
      <c r="A49" s="5" t="s">
        <v>28</v>
      </c>
      <c r="B49" s="29">
        <f>B47-B48</f>
        <v>-676475.28</v>
      </c>
      <c r="C49" s="29">
        <f>C47-C48</f>
        <v>0</v>
      </c>
      <c r="D49" s="29">
        <f>D47-D48</f>
        <v>0</v>
      </c>
      <c r="E49" s="29">
        <f>E47-E48</f>
        <v>0</v>
      </c>
      <c r="F49" s="28">
        <f t="shared" si="0"/>
        <v>0</v>
      </c>
      <c r="G49" s="28" t="e">
        <f t="shared" si="1"/>
        <v>#DIV/0!</v>
      </c>
    </row>
    <row r="50" spans="1:7" ht="12.75" x14ac:dyDescent="0.2">
      <c r="A50" s="5" t="s">
        <v>19</v>
      </c>
      <c r="B50" s="6"/>
      <c r="C50" s="6"/>
      <c r="D50" s="6"/>
      <c r="E50" s="6"/>
      <c r="F50" s="28"/>
      <c r="G50" s="28"/>
    </row>
    <row r="51" spans="1:7" ht="12.75" x14ac:dyDescent="0.2">
      <c r="A51" s="26" t="s">
        <v>26</v>
      </c>
      <c r="B51" s="38">
        <v>267931</v>
      </c>
      <c r="C51" s="38">
        <v>280000</v>
      </c>
      <c r="D51" s="38">
        <v>298284</v>
      </c>
      <c r="E51" s="38">
        <v>298284</v>
      </c>
      <c r="F51" s="28">
        <f t="shared" si="0"/>
        <v>111.3286629766619</v>
      </c>
      <c r="G51" s="28">
        <f t="shared" si="1"/>
        <v>100</v>
      </c>
    </row>
    <row r="52" spans="1:7" ht="12.75" x14ac:dyDescent="0.2">
      <c r="A52" s="26" t="s">
        <v>27</v>
      </c>
      <c r="B52" s="38">
        <v>267931</v>
      </c>
      <c r="C52" s="38">
        <v>280000</v>
      </c>
      <c r="D52" s="38">
        <v>298284</v>
      </c>
      <c r="E52" s="38">
        <v>298284</v>
      </c>
      <c r="F52" s="28">
        <f t="shared" si="0"/>
        <v>111.3286629766619</v>
      </c>
      <c r="G52" s="28">
        <f t="shared" si="1"/>
        <v>100</v>
      </c>
    </row>
    <row r="53" spans="1:7" ht="12.75" x14ac:dyDescent="0.2">
      <c r="A53" s="5" t="s">
        <v>28</v>
      </c>
      <c r="B53" s="29">
        <f>B51-B52</f>
        <v>0</v>
      </c>
      <c r="C53" s="29">
        <f>C51-C52</f>
        <v>0</v>
      </c>
      <c r="D53" s="29">
        <f>D51-D52</f>
        <v>0</v>
      </c>
      <c r="E53" s="29">
        <f>E51-E52</f>
        <v>0</v>
      </c>
      <c r="F53" s="43"/>
      <c r="G53" s="28"/>
    </row>
    <row r="54" spans="1:7" ht="12.75" x14ac:dyDescent="0.2">
      <c r="A54" s="5" t="s">
        <v>5</v>
      </c>
      <c r="B54" s="6"/>
      <c r="C54" s="6"/>
      <c r="D54" s="6"/>
      <c r="E54" s="6"/>
      <c r="F54" s="28"/>
      <c r="G54" s="28"/>
    </row>
    <row r="55" spans="1:7" ht="12.75" x14ac:dyDescent="0.2">
      <c r="A55" s="26" t="s">
        <v>26</v>
      </c>
      <c r="B55" s="37">
        <v>1671291.03</v>
      </c>
      <c r="C55" s="37">
        <v>1219140</v>
      </c>
      <c r="D55" s="37">
        <v>3120039.63</v>
      </c>
      <c r="E55" s="37">
        <v>2971452.33</v>
      </c>
      <c r="F55" s="28">
        <f t="shared" si="0"/>
        <v>177.79382983943856</v>
      </c>
      <c r="G55" s="28">
        <f t="shared" si="1"/>
        <v>95.237647029502639</v>
      </c>
    </row>
    <row r="56" spans="1:7" ht="12.75" x14ac:dyDescent="0.2">
      <c r="A56" s="26" t="s">
        <v>27</v>
      </c>
      <c r="B56" s="37">
        <v>1319068.92</v>
      </c>
      <c r="C56" s="37">
        <v>1219140</v>
      </c>
      <c r="D56" s="37">
        <v>3112100.11</v>
      </c>
      <c r="E56" s="37">
        <v>3344115.77</v>
      </c>
      <c r="F56" s="28">
        <f t="shared" si="0"/>
        <v>253.52092823171063</v>
      </c>
      <c r="G56" s="28">
        <f t="shared" si="1"/>
        <v>107.45527623788426</v>
      </c>
    </row>
    <row r="57" spans="1:7" ht="12.75" x14ac:dyDescent="0.2">
      <c r="A57" s="26" t="s">
        <v>32</v>
      </c>
      <c r="B57" s="37"/>
      <c r="C57" s="37"/>
      <c r="D57" s="37"/>
      <c r="E57" s="37">
        <v>-7939.52</v>
      </c>
      <c r="F57" s="28"/>
      <c r="G57" s="28"/>
    </row>
    <row r="58" spans="1:7" ht="12.75" x14ac:dyDescent="0.2">
      <c r="A58" s="5" t="s">
        <v>28</v>
      </c>
      <c r="B58" s="29">
        <f>B55-B56</f>
        <v>352222.1100000001</v>
      </c>
      <c r="C58" s="29">
        <f>C55-C56</f>
        <v>0</v>
      </c>
      <c r="D58" s="29">
        <f>D55-D56</f>
        <v>7939.5200000000186</v>
      </c>
      <c r="E58" s="29">
        <f>E55-E56+E57</f>
        <v>-380602.95999999996</v>
      </c>
      <c r="F58" s="28">
        <f t="shared" si="0"/>
        <v>-108.05765714139861</v>
      </c>
      <c r="G58" s="28">
        <f t="shared" si="1"/>
        <v>-4793.7779613880821</v>
      </c>
    </row>
    <row r="59" spans="1:7" ht="24" x14ac:dyDescent="0.2">
      <c r="A59" s="5" t="s">
        <v>7</v>
      </c>
      <c r="B59" s="6"/>
      <c r="C59" s="6"/>
      <c r="D59" s="6"/>
      <c r="E59" s="6"/>
      <c r="F59" s="28" t="e">
        <f t="shared" si="0"/>
        <v>#DIV/0!</v>
      </c>
      <c r="G59" s="28" t="e">
        <f t="shared" si="1"/>
        <v>#DIV/0!</v>
      </c>
    </row>
    <row r="60" spans="1:7" ht="12.75" x14ac:dyDescent="0.2">
      <c r="A60" s="26" t="s">
        <v>26</v>
      </c>
      <c r="B60" s="37">
        <v>0</v>
      </c>
      <c r="C60" s="37">
        <v>0</v>
      </c>
      <c r="D60" s="37">
        <v>1268879.3700000001</v>
      </c>
      <c r="E60" s="37">
        <v>882289.72</v>
      </c>
      <c r="F60" s="28" t="e">
        <f t="shared" si="0"/>
        <v>#DIV/0!</v>
      </c>
      <c r="G60" s="28">
        <f t="shared" si="1"/>
        <v>69.532986417771127</v>
      </c>
    </row>
    <row r="61" spans="1:7" ht="12.75" x14ac:dyDescent="0.2">
      <c r="A61" s="26" t="s">
        <v>27</v>
      </c>
      <c r="B61" s="37"/>
      <c r="C61" s="37"/>
      <c r="D61" s="37">
        <v>899840</v>
      </c>
      <c r="E61" s="37">
        <v>829073.13</v>
      </c>
      <c r="F61" s="28" t="e">
        <f t="shared" si="0"/>
        <v>#DIV/0!</v>
      </c>
      <c r="G61" s="28">
        <f t="shared" si="1"/>
        <v>92.13561633179232</v>
      </c>
    </row>
    <row r="62" spans="1:7" ht="12.75" x14ac:dyDescent="0.2">
      <c r="A62" s="26" t="s">
        <v>32</v>
      </c>
      <c r="B62" s="37"/>
      <c r="C62" s="37"/>
      <c r="D62" s="37"/>
      <c r="E62" s="37">
        <v>-369039.37</v>
      </c>
      <c r="F62" s="28" t="e">
        <f t="shared" si="0"/>
        <v>#DIV/0!</v>
      </c>
      <c r="G62" s="28"/>
    </row>
    <row r="63" spans="1:7" ht="12.75" x14ac:dyDescent="0.2">
      <c r="A63" s="5" t="s">
        <v>28</v>
      </c>
      <c r="B63" s="37"/>
      <c r="C63" s="37"/>
      <c r="D63" s="29">
        <f>D60-D61</f>
        <v>369039.37000000011</v>
      </c>
      <c r="E63" s="29">
        <f>E60-E61+E62</f>
        <v>-315822.78000000003</v>
      </c>
      <c r="F63" s="28"/>
      <c r="G63" s="28"/>
    </row>
    <row r="64" spans="1:7" ht="12.75" x14ac:dyDescent="0.2">
      <c r="A64" s="5" t="s">
        <v>35</v>
      </c>
      <c r="B64" s="29"/>
      <c r="C64" s="29"/>
      <c r="D64" s="29"/>
      <c r="E64" s="29"/>
      <c r="F64" s="28"/>
      <c r="G64" s="28"/>
    </row>
    <row r="65" spans="1:7" ht="12.75" x14ac:dyDescent="0.2">
      <c r="A65" s="26" t="s">
        <v>26</v>
      </c>
      <c r="B65" s="37"/>
      <c r="C65" s="37"/>
      <c r="D65" s="37"/>
      <c r="E65" s="37"/>
      <c r="F65" s="28" t="e">
        <f t="shared" si="0"/>
        <v>#DIV/0!</v>
      </c>
      <c r="G65" s="28" t="e">
        <f t="shared" si="1"/>
        <v>#DIV/0!</v>
      </c>
    </row>
    <row r="66" spans="1:7" ht="12.75" x14ac:dyDescent="0.2">
      <c r="A66" s="26" t="s">
        <v>27</v>
      </c>
      <c r="B66" s="37">
        <v>139332.37</v>
      </c>
      <c r="C66" s="37"/>
      <c r="D66" s="37"/>
      <c r="E66" s="37"/>
      <c r="F66" s="28">
        <f t="shared" si="0"/>
        <v>0</v>
      </c>
      <c r="G66" s="28" t="e">
        <f t="shared" si="1"/>
        <v>#DIV/0!</v>
      </c>
    </row>
    <row r="67" spans="1:7" ht="12.75" x14ac:dyDescent="0.2">
      <c r="A67" s="5" t="s">
        <v>28</v>
      </c>
      <c r="B67" s="29">
        <f>B65-B66</f>
        <v>-139332.37</v>
      </c>
      <c r="C67" s="29">
        <f>C65-C66</f>
        <v>0</v>
      </c>
      <c r="D67" s="29">
        <f>D65-D66</f>
        <v>0</v>
      </c>
      <c r="E67" s="29">
        <f>E65-E66</f>
        <v>0</v>
      </c>
      <c r="F67" s="28">
        <f t="shared" si="0"/>
        <v>0</v>
      </c>
      <c r="G67" s="28" t="e">
        <f t="shared" si="1"/>
        <v>#DIV/0!</v>
      </c>
    </row>
    <row r="68" spans="1:7" ht="12.75" x14ac:dyDescent="0.2">
      <c r="A68" s="5" t="s">
        <v>6</v>
      </c>
      <c r="B68" s="6"/>
      <c r="C68" s="6"/>
      <c r="D68" s="6"/>
      <c r="E68" s="6"/>
      <c r="F68" s="28"/>
      <c r="G68" s="28"/>
    </row>
    <row r="69" spans="1:7" ht="12.75" x14ac:dyDescent="0.2">
      <c r="A69" s="26" t="s">
        <v>26</v>
      </c>
      <c r="B69" s="37">
        <v>3195</v>
      </c>
      <c r="C69" s="37">
        <v>0</v>
      </c>
      <c r="D69" s="37">
        <v>22630</v>
      </c>
      <c r="E69" s="37">
        <v>20309.22</v>
      </c>
      <c r="F69" s="28">
        <f t="shared" si="0"/>
        <v>635.65633802816899</v>
      </c>
      <c r="G69" s="28">
        <f t="shared" si="1"/>
        <v>89.744675209898375</v>
      </c>
    </row>
    <row r="70" spans="1:7" ht="12.75" x14ac:dyDescent="0.2">
      <c r="A70" s="26" t="s">
        <v>27</v>
      </c>
      <c r="B70" s="37">
        <v>3195</v>
      </c>
      <c r="C70" s="42"/>
      <c r="D70" s="42">
        <v>22630</v>
      </c>
      <c r="E70" s="42">
        <v>20309.22</v>
      </c>
      <c r="F70" s="28">
        <f t="shared" si="0"/>
        <v>635.65633802816899</v>
      </c>
      <c r="G70" s="28">
        <f t="shared" si="1"/>
        <v>89.744675209898375</v>
      </c>
    </row>
    <row r="71" spans="1:7" ht="12.75" x14ac:dyDescent="0.2">
      <c r="A71" s="5" t="s">
        <v>28</v>
      </c>
      <c r="B71" s="29">
        <f>B69-B70</f>
        <v>0</v>
      </c>
      <c r="C71" s="29">
        <f>C69-C70</f>
        <v>0</v>
      </c>
      <c r="D71" s="29">
        <f>D69-D70</f>
        <v>0</v>
      </c>
      <c r="E71" s="29">
        <f>E69-E70</f>
        <v>0</v>
      </c>
      <c r="F71" s="28" t="e">
        <f t="shared" si="0"/>
        <v>#DIV/0!</v>
      </c>
      <c r="G71" s="28" t="e">
        <f t="shared" si="1"/>
        <v>#DIV/0!</v>
      </c>
    </row>
    <row r="72" spans="1:7" ht="40.5" customHeight="1" x14ac:dyDescent="0.2">
      <c r="A72" s="5" t="s">
        <v>9</v>
      </c>
      <c r="B72" s="6"/>
      <c r="C72" s="6"/>
      <c r="D72" s="6"/>
      <c r="E72" s="6"/>
      <c r="F72" s="28" t="e">
        <f t="shared" si="0"/>
        <v>#DIV/0!</v>
      </c>
      <c r="G72" s="28" t="e">
        <f t="shared" si="1"/>
        <v>#DIV/0!</v>
      </c>
    </row>
    <row r="73" spans="1:7" ht="12.75" x14ac:dyDescent="0.2">
      <c r="A73" s="26" t="s">
        <v>26</v>
      </c>
      <c r="B73" s="37">
        <v>112258.06</v>
      </c>
      <c r="C73" s="37">
        <v>80000</v>
      </c>
      <c r="D73" s="37">
        <v>371000</v>
      </c>
      <c r="E73" s="37">
        <v>353268.15</v>
      </c>
      <c r="F73" s="28">
        <f t="shared" si="0"/>
        <v>314.69290490143874</v>
      </c>
      <c r="G73" s="28">
        <f t="shared" si="1"/>
        <v>95.22052560646901</v>
      </c>
    </row>
    <row r="74" spans="1:7" ht="12.75" x14ac:dyDescent="0.2">
      <c r="A74" s="26" t="s">
        <v>27</v>
      </c>
      <c r="B74" s="37">
        <v>112258.06</v>
      </c>
      <c r="C74" s="37">
        <v>80000</v>
      </c>
      <c r="D74" s="37">
        <v>371000</v>
      </c>
      <c r="E74" s="37">
        <v>353268.15</v>
      </c>
      <c r="F74" s="28">
        <f t="shared" si="0"/>
        <v>314.69290490143874</v>
      </c>
      <c r="G74" s="28">
        <f t="shared" si="1"/>
        <v>95.22052560646901</v>
      </c>
    </row>
    <row r="75" spans="1:7" ht="13.9" customHeight="1" x14ac:dyDescent="0.2">
      <c r="A75" s="5" t="s">
        <v>28</v>
      </c>
      <c r="B75" s="29">
        <f>B73-B74</f>
        <v>0</v>
      </c>
      <c r="C75" s="29">
        <f>C73-C74</f>
        <v>0</v>
      </c>
      <c r="D75" s="29">
        <f>D73-D74</f>
        <v>0</v>
      </c>
      <c r="E75" s="29">
        <f>E73-E74</f>
        <v>0</v>
      </c>
      <c r="F75" s="28" t="e">
        <f t="shared" si="0"/>
        <v>#DIV/0!</v>
      </c>
      <c r="G75" s="28" t="e">
        <f t="shared" si="1"/>
        <v>#DIV/0!</v>
      </c>
    </row>
    <row r="76" spans="1:7" ht="24" x14ac:dyDescent="0.2">
      <c r="A76" s="5" t="s">
        <v>36</v>
      </c>
      <c r="B76" s="37"/>
      <c r="C76" s="37"/>
      <c r="D76" s="37"/>
      <c r="E76" s="37"/>
      <c r="F76" s="28"/>
      <c r="G76" s="28"/>
    </row>
    <row r="77" spans="1:7" ht="13.15" customHeight="1" x14ac:dyDescent="0.2">
      <c r="A77" s="26" t="s">
        <v>26</v>
      </c>
      <c r="B77" s="37"/>
      <c r="C77" s="37"/>
      <c r="D77" s="37"/>
      <c r="E77" s="37"/>
      <c r="F77" s="28" t="e">
        <f t="shared" si="0"/>
        <v>#DIV/0!</v>
      </c>
      <c r="G77" s="28" t="e">
        <f t="shared" si="1"/>
        <v>#DIV/0!</v>
      </c>
    </row>
    <row r="78" spans="1:7" ht="15" customHeight="1" x14ac:dyDescent="0.2">
      <c r="A78" s="26" t="s">
        <v>27</v>
      </c>
      <c r="B78" s="37">
        <v>38582.980000000003</v>
      </c>
      <c r="C78" s="37"/>
      <c r="D78" s="37"/>
      <c r="E78" s="37"/>
      <c r="F78" s="28">
        <f t="shared" si="0"/>
        <v>0</v>
      </c>
      <c r="G78" s="28" t="e">
        <f t="shared" si="1"/>
        <v>#DIV/0!</v>
      </c>
    </row>
    <row r="79" spans="1:7" ht="15" customHeight="1" x14ac:dyDescent="0.2">
      <c r="A79" s="5" t="s">
        <v>28</v>
      </c>
      <c r="B79" s="29">
        <f>B77-B78</f>
        <v>-38582.980000000003</v>
      </c>
      <c r="C79" s="29">
        <f>C77-C78</f>
        <v>0</v>
      </c>
      <c r="D79" s="29">
        <f>D77-D78</f>
        <v>0</v>
      </c>
      <c r="E79" s="29">
        <f>E77-E78</f>
        <v>0</v>
      </c>
      <c r="F79" s="28">
        <f t="shared" ref="F79:F88" si="2">E79/B79*100</f>
        <v>0</v>
      </c>
      <c r="G79" s="28" t="e">
        <f t="shared" ref="G79:G86" si="3">E79/D79*100</f>
        <v>#DIV/0!</v>
      </c>
    </row>
    <row r="80" spans="1:7" ht="16.5" customHeight="1" x14ac:dyDescent="0.2">
      <c r="A80" s="44" t="s">
        <v>37</v>
      </c>
      <c r="B80" s="29">
        <f>SUM(B81:B82)</f>
        <v>0</v>
      </c>
      <c r="C80" s="29">
        <f>SUM(C81:C82)</f>
        <v>60000</v>
      </c>
      <c r="D80" s="29">
        <f>SUM(D81:D82)</f>
        <v>916683.71</v>
      </c>
      <c r="E80" s="29">
        <f>SUM(E81:E82)</f>
        <v>0</v>
      </c>
      <c r="F80" s="28" t="e">
        <f t="shared" si="2"/>
        <v>#DIV/0!</v>
      </c>
      <c r="G80" s="28">
        <f t="shared" si="3"/>
        <v>0</v>
      </c>
    </row>
    <row r="81" spans="1:7" ht="12.6" customHeight="1" x14ac:dyDescent="0.2">
      <c r="A81" s="45" t="s">
        <v>38</v>
      </c>
      <c r="B81" s="37"/>
      <c r="C81" s="37">
        <v>60000</v>
      </c>
      <c r="D81" s="37"/>
      <c r="E81" s="37"/>
      <c r="F81" s="28" t="e">
        <f t="shared" si="2"/>
        <v>#DIV/0!</v>
      </c>
      <c r="G81" s="28" t="e">
        <f t="shared" si="3"/>
        <v>#DIV/0!</v>
      </c>
    </row>
    <row r="82" spans="1:7" ht="12.6" customHeight="1" x14ac:dyDescent="0.2">
      <c r="A82" s="45" t="s">
        <v>39</v>
      </c>
      <c r="B82" s="37"/>
      <c r="C82" s="37"/>
      <c r="D82" s="37">
        <v>916683.71</v>
      </c>
      <c r="E82" s="37"/>
      <c r="F82" s="28" t="e">
        <f t="shared" si="2"/>
        <v>#DIV/0!</v>
      </c>
      <c r="G82" s="28">
        <f t="shared" si="3"/>
        <v>0</v>
      </c>
    </row>
    <row r="83" spans="1:7" ht="1.9" customHeight="1" x14ac:dyDescent="0.2">
      <c r="A83" s="45"/>
      <c r="B83" s="37"/>
      <c r="C83" s="17">
        <f>C8+C12+C16+C21+C25+C29+C33+C38+C42+C46+C50+C54+C59+C64+C68+C72+C76</f>
        <v>0</v>
      </c>
      <c r="D83" s="17">
        <f>D8+D12+D16+D21+D25+D29+D33+D38+D42+D46+D50+D54+D59+D64+D68+D72+D76</f>
        <v>0</v>
      </c>
      <c r="E83" s="37"/>
      <c r="F83" s="28" t="e">
        <f t="shared" si="2"/>
        <v>#DIV/0!</v>
      </c>
      <c r="G83" s="28" t="e">
        <f t="shared" si="3"/>
        <v>#DIV/0!</v>
      </c>
    </row>
    <row r="84" spans="1:7" ht="12.6" customHeight="1" x14ac:dyDescent="0.2">
      <c r="A84" s="46" t="s">
        <v>40</v>
      </c>
      <c r="B84" s="29">
        <f>B9+B13+B17+B22+B26+B30+B34+B39+B43+B47+B51+B55+B60+B65+B69+B73+B77</f>
        <v>60351725.089999996</v>
      </c>
      <c r="C84" s="29">
        <f>C9+C13+C17+C22+C26+C30+C34+C39+C43+C47+C51+C55+C60+C65+C69+C73+C77+C80</f>
        <v>65401513</v>
      </c>
      <c r="D84" s="29">
        <f>D9+D13+D17+D22+D26+D30+D34+D39+D43+D47+D51+D55+D60+D65+D69+D73+D77</f>
        <v>71555052</v>
      </c>
      <c r="E84" s="29">
        <f>E9+E13+E17+E22+E26+E30+E34+E39+E43+E47+E51+E55+E60+E65+E69+E73+E77</f>
        <v>65800403.849999994</v>
      </c>
      <c r="F84" s="29">
        <f t="shared" si="2"/>
        <v>109.02820715045777</v>
      </c>
      <c r="G84" s="28">
        <f t="shared" si="3"/>
        <v>91.957733256905456</v>
      </c>
    </row>
    <row r="85" spans="1:7" ht="12.6" customHeight="1" x14ac:dyDescent="0.2">
      <c r="A85" s="46" t="s">
        <v>41</v>
      </c>
      <c r="B85" s="29">
        <f>B10+B14+B18+B23+B27+B31+B35+B40+B44+B48+B52+B56+B61+B66+B70+B74+B78</f>
        <v>61268408.799999997</v>
      </c>
      <c r="C85" s="29">
        <f>C10+C14+C18+C23+C27+C31+C35+C40+C44+C48+C52+C56+C61+C66+C70+C74+C78</f>
        <v>65401513</v>
      </c>
      <c r="D85" s="29">
        <f>D10+D14+D18+D23+D27+D31+D35+D40+D44+D48+D52+D56+D61+D66+D70+D74+D78+D80</f>
        <v>71555052</v>
      </c>
      <c r="E85" s="29">
        <f>E10+E14+E18+E23+E27+E31+E35+E40+E44+E48+E52+E56+E61+E66+E70+E74+E78</f>
        <v>66309201.860000007</v>
      </c>
      <c r="F85" s="29">
        <f t="shared" si="2"/>
        <v>108.22739346219159</v>
      </c>
      <c r="G85" s="28">
        <f t="shared" si="3"/>
        <v>92.668791380376618</v>
      </c>
    </row>
    <row r="86" spans="1:7" ht="12.6" customHeight="1" x14ac:dyDescent="0.2">
      <c r="A86" s="47" t="s">
        <v>32</v>
      </c>
      <c r="B86" s="48"/>
      <c r="C86" s="48"/>
      <c r="D86" s="48"/>
      <c r="E86" s="48">
        <f>E19+E36+E57+E62</f>
        <v>-916683.71000000008</v>
      </c>
      <c r="F86" s="48" t="e">
        <f t="shared" si="2"/>
        <v>#DIV/0!</v>
      </c>
      <c r="G86" s="31" t="e">
        <f t="shared" si="3"/>
        <v>#DIV/0!</v>
      </c>
    </row>
    <row r="87" spans="1:7" ht="13.5" thickBot="1" x14ac:dyDescent="0.25">
      <c r="A87" s="49" t="s">
        <v>42</v>
      </c>
      <c r="B87" s="50">
        <f>B84-B85</f>
        <v>-916683.71000000089</v>
      </c>
      <c r="C87" s="50">
        <f>C84-C85</f>
        <v>0</v>
      </c>
      <c r="D87" s="50">
        <f>D84-D85</f>
        <v>0</v>
      </c>
      <c r="E87" s="50">
        <f>E84-E85</f>
        <v>-508798.01000001281</v>
      </c>
      <c r="F87" s="51">
        <f t="shared" si="2"/>
        <v>55.504205479991818</v>
      </c>
      <c r="G87" s="52" t="e">
        <f>E87/D87*100</f>
        <v>#DIV/0!</v>
      </c>
    </row>
    <row r="88" spans="1:7" ht="22.5" customHeight="1" thickTop="1" thickBot="1" x14ac:dyDescent="0.25">
      <c r="A88" s="53" t="s">
        <v>43</v>
      </c>
      <c r="B88" s="54">
        <f>SUM(B86:B87)</f>
        <v>-916683.71000000089</v>
      </c>
      <c r="C88" s="54"/>
      <c r="D88" s="54"/>
      <c r="E88" s="54">
        <f>SUM(E86:E87)</f>
        <v>-1425481.7200000128</v>
      </c>
      <c r="F88" s="55">
        <f t="shared" si="2"/>
        <v>155.5042054799917</v>
      </c>
      <c r="G88" s="56" t="e">
        <f>E88/D88*100</f>
        <v>#DIV/0!</v>
      </c>
    </row>
    <row r="89" spans="1:7" ht="12" thickTop="1" x14ac:dyDescent="0.15">
      <c r="A89" s="212"/>
      <c r="B89" s="213"/>
      <c r="C89" s="213"/>
      <c r="D89" s="213"/>
      <c r="E89" s="213"/>
    </row>
    <row r="90" spans="1:7" ht="12" customHeight="1" x14ac:dyDescent="0.15">
      <c r="B90" s="17"/>
    </row>
  </sheetData>
  <mergeCells count="1">
    <mergeCell ref="A89:E89"/>
  </mergeCells>
  <pageMargins left="0.74803149606299213" right="0.55118110236220474" top="0.78740157480314965" bottom="0.59055118110236227" header="0.51181102362204722" footer="0.51181102362204722"/>
  <pageSetup paperSize="9" fitToHeight="0" orientation="landscape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6"/>
  <sheetViews>
    <sheetView topLeftCell="A76" zoomScaleNormal="100" workbookViewId="0">
      <selection activeCell="K107" sqref="K107"/>
    </sheetView>
  </sheetViews>
  <sheetFormatPr defaultColWidth="9.140625" defaultRowHeight="12" x14ac:dyDescent="0.2"/>
  <cols>
    <col min="1" max="1" width="47.140625" style="101" customWidth="1"/>
    <col min="2" max="5" width="15.5703125" style="101" bestFit="1" customWidth="1"/>
    <col min="6" max="6" width="7.85546875" style="101" customWidth="1"/>
    <col min="7" max="7" width="7.42578125" style="101" customWidth="1"/>
    <col min="8" max="16384" width="9.140625" style="101"/>
  </cols>
  <sheetData>
    <row r="1" spans="1:7" x14ac:dyDescent="0.2">
      <c r="A1" s="100" t="s">
        <v>14</v>
      </c>
      <c r="B1" s="100"/>
      <c r="C1" s="100"/>
      <c r="D1" s="100"/>
      <c r="E1" s="100"/>
      <c r="F1" s="100"/>
      <c r="G1" s="100"/>
    </row>
    <row r="2" spans="1:7" ht="6" customHeight="1" x14ac:dyDescent="0.2"/>
    <row r="3" spans="1:7" ht="11.25" customHeight="1" x14ac:dyDescent="0.2">
      <c r="A3" s="211" t="s">
        <v>172</v>
      </c>
      <c r="B3" s="211"/>
      <c r="C3" s="211"/>
      <c r="D3" s="211"/>
      <c r="E3" s="211"/>
      <c r="F3" s="211"/>
      <c r="G3" s="211"/>
    </row>
    <row r="4" spans="1:7" ht="12.75" customHeight="1" x14ac:dyDescent="0.2">
      <c r="A4" s="211" t="s">
        <v>176</v>
      </c>
      <c r="B4" s="211"/>
      <c r="C4" s="211"/>
      <c r="D4" s="211"/>
      <c r="E4" s="211"/>
      <c r="F4" s="211"/>
      <c r="G4" s="211"/>
    </row>
    <row r="5" spans="1:7" ht="11.25" customHeight="1" x14ac:dyDescent="0.2"/>
    <row r="6" spans="1:7" ht="33.75" x14ac:dyDescent="0.2">
      <c r="A6" s="111" t="s">
        <v>197</v>
      </c>
      <c r="B6" s="102" t="s">
        <v>239</v>
      </c>
      <c r="C6" s="103" t="s">
        <v>236</v>
      </c>
      <c r="D6" s="103" t="s">
        <v>237</v>
      </c>
      <c r="E6" s="102" t="s">
        <v>238</v>
      </c>
      <c r="F6" s="103" t="s">
        <v>182</v>
      </c>
      <c r="G6" s="103" t="s">
        <v>182</v>
      </c>
    </row>
    <row r="7" spans="1:7" ht="9" customHeight="1" x14ac:dyDescent="0.2">
      <c r="A7" s="104">
        <v>1</v>
      </c>
      <c r="B7" s="105">
        <v>2</v>
      </c>
      <c r="C7" s="104">
        <v>3</v>
      </c>
      <c r="D7" s="104">
        <v>4</v>
      </c>
      <c r="E7" s="104">
        <v>5</v>
      </c>
      <c r="F7" s="104" t="s">
        <v>12</v>
      </c>
      <c r="G7" s="104" t="s">
        <v>171</v>
      </c>
    </row>
    <row r="8" spans="1:7" ht="12.75" x14ac:dyDescent="0.2">
      <c r="A8" s="138" t="s">
        <v>189</v>
      </c>
      <c r="B8" s="99">
        <f>B9</f>
        <v>7959799.9000000004</v>
      </c>
      <c r="C8" s="99">
        <f>C9</f>
        <v>22177518</v>
      </c>
      <c r="D8" s="99">
        <f>D9</f>
        <v>22177518</v>
      </c>
      <c r="E8" s="99">
        <f>E9</f>
        <v>10519032.799999999</v>
      </c>
      <c r="F8" s="106">
        <f t="shared" ref="F8:F27" si="0">E8/B8*100</f>
        <v>132.15197532792249</v>
      </c>
      <c r="G8" s="106">
        <f>E8/D8*100</f>
        <v>47.431064197535534</v>
      </c>
    </row>
    <row r="9" spans="1:7" ht="12.75" x14ac:dyDescent="0.2">
      <c r="A9" s="118" t="s">
        <v>173</v>
      </c>
      <c r="B9" s="173">
        <f>B10+B17+B21+B24+B30+B37</f>
        <v>7959799.9000000004</v>
      </c>
      <c r="C9" s="9">
        <f>C10+C17+C21+C24+C30+C37</f>
        <v>22177518</v>
      </c>
      <c r="D9" s="9">
        <f>D10+D17+D21+D24+D30+D37</f>
        <v>22177518</v>
      </c>
      <c r="E9" s="9">
        <f>E10+E17+E21+E24+E30+E37</f>
        <v>10519032.799999999</v>
      </c>
      <c r="F9" s="106">
        <f t="shared" si="0"/>
        <v>132.15197532792249</v>
      </c>
      <c r="G9" s="106">
        <f t="shared" ref="G9:G72" si="1">E9/D9*100</f>
        <v>47.431064197535534</v>
      </c>
    </row>
    <row r="10" spans="1:7" ht="20.25" x14ac:dyDescent="0.2">
      <c r="A10" s="139" t="s">
        <v>177</v>
      </c>
      <c r="B10" s="63">
        <f>B11+B13+B15</f>
        <v>381132.44</v>
      </c>
      <c r="C10" s="63">
        <v>654460</v>
      </c>
      <c r="D10" s="63">
        <v>654460</v>
      </c>
      <c r="E10" s="63">
        <f>E11+E13+E15</f>
        <v>260975.52</v>
      </c>
      <c r="F10" s="106">
        <f t="shared" si="0"/>
        <v>68.47370955880848</v>
      </c>
      <c r="G10" s="106">
        <f t="shared" si="1"/>
        <v>39.876466094184515</v>
      </c>
    </row>
    <row r="11" spans="1:7" x14ac:dyDescent="0.2">
      <c r="A11" s="140" t="s">
        <v>57</v>
      </c>
      <c r="B11" s="107">
        <f>SUM(B12)</f>
        <v>258315.65</v>
      </c>
      <c r="C11" s="107"/>
      <c r="D11" s="107"/>
      <c r="E11" s="107">
        <f>SUM(E12)</f>
        <v>0</v>
      </c>
      <c r="F11" s="106">
        <f t="shared" si="0"/>
        <v>0</v>
      </c>
      <c r="G11" s="106"/>
    </row>
    <row r="12" spans="1:7" x14ac:dyDescent="0.2">
      <c r="A12" s="141" t="s">
        <v>58</v>
      </c>
      <c r="B12" s="107">
        <v>258315.65</v>
      </c>
      <c r="C12" s="107"/>
      <c r="D12" s="107"/>
      <c r="E12" s="107">
        <v>0</v>
      </c>
      <c r="F12" s="106">
        <f t="shared" si="0"/>
        <v>0</v>
      </c>
      <c r="G12" s="106"/>
    </row>
    <row r="13" spans="1:7" ht="21" x14ac:dyDescent="0.2">
      <c r="A13" s="140" t="s">
        <v>59</v>
      </c>
      <c r="B13" s="107">
        <f>SUM(B14:B14)</f>
        <v>12376.77</v>
      </c>
      <c r="C13" s="107"/>
      <c r="D13" s="107"/>
      <c r="E13" s="107">
        <f>SUM(E14:E14)</f>
        <v>0</v>
      </c>
      <c r="F13" s="106">
        <f t="shared" si="0"/>
        <v>0</v>
      </c>
      <c r="G13" s="106"/>
    </row>
    <row r="14" spans="1:7" ht="21" x14ac:dyDescent="0.2">
      <c r="A14" s="141" t="s">
        <v>60</v>
      </c>
      <c r="B14" s="107">
        <v>12376.77</v>
      </c>
      <c r="C14" s="107"/>
      <c r="D14" s="107"/>
      <c r="E14" s="107">
        <v>0</v>
      </c>
      <c r="F14" s="106">
        <f t="shared" si="0"/>
        <v>0</v>
      </c>
      <c r="G14" s="106"/>
    </row>
    <row r="15" spans="1:7" x14ac:dyDescent="0.2">
      <c r="A15" s="140" t="s">
        <v>61</v>
      </c>
      <c r="B15" s="107">
        <f>SUM(B16)</f>
        <v>110440.02</v>
      </c>
      <c r="C15" s="107"/>
      <c r="D15" s="107"/>
      <c r="E15" s="107">
        <f>SUM(E16)</f>
        <v>260975.52</v>
      </c>
      <c r="F15" s="106">
        <f t="shared" si="0"/>
        <v>236.30520892698135</v>
      </c>
      <c r="G15" s="106"/>
    </row>
    <row r="16" spans="1:7" x14ac:dyDescent="0.2">
      <c r="A16" s="141" t="s">
        <v>62</v>
      </c>
      <c r="B16" s="107">
        <v>110440.02</v>
      </c>
      <c r="C16" s="107"/>
      <c r="D16" s="107"/>
      <c r="E16" s="107">
        <v>260975.52</v>
      </c>
      <c r="F16" s="106">
        <f t="shared" si="0"/>
        <v>236.30520892698135</v>
      </c>
      <c r="G16" s="106"/>
    </row>
    <row r="17" spans="1:7" s="108" customFormat="1" x14ac:dyDescent="0.2">
      <c r="A17" s="139" t="s">
        <v>157</v>
      </c>
      <c r="B17" s="64">
        <f>SUM(B18)</f>
        <v>190.96</v>
      </c>
      <c r="C17" s="63">
        <v>1400</v>
      </c>
      <c r="D17" s="63">
        <v>1400</v>
      </c>
      <c r="E17" s="172">
        <f>SUM(E18)</f>
        <v>705.27</v>
      </c>
      <c r="F17" s="106">
        <f t="shared" si="0"/>
        <v>369.32865521575195</v>
      </c>
      <c r="G17" s="106">
        <f t="shared" si="1"/>
        <v>50.376428571428569</v>
      </c>
    </row>
    <row r="18" spans="1:7" s="108" customFormat="1" x14ac:dyDescent="0.2">
      <c r="A18" s="140" t="s">
        <v>45</v>
      </c>
      <c r="B18" s="109">
        <f>SUM(B19:B20)</f>
        <v>190.96</v>
      </c>
      <c r="C18" s="171"/>
      <c r="D18" s="171"/>
      <c r="E18" s="171">
        <f>SUM(E19:E20)</f>
        <v>705.27</v>
      </c>
      <c r="F18" s="106">
        <f t="shared" si="0"/>
        <v>369.32865521575195</v>
      </c>
      <c r="G18" s="106"/>
    </row>
    <row r="19" spans="1:7" s="108" customFormat="1" x14ac:dyDescent="0.2">
      <c r="A19" s="141" t="s">
        <v>46</v>
      </c>
      <c r="B19" s="109">
        <v>190.96</v>
      </c>
      <c r="C19" s="107"/>
      <c r="D19" s="107"/>
      <c r="E19" s="109">
        <v>705.27</v>
      </c>
      <c r="F19" s="106">
        <f t="shared" si="0"/>
        <v>369.32865521575195</v>
      </c>
      <c r="G19" s="106"/>
    </row>
    <row r="20" spans="1:7" s="108" customFormat="1" ht="21" x14ac:dyDescent="0.2">
      <c r="A20" s="141" t="s">
        <v>47</v>
      </c>
      <c r="B20" s="181">
        <v>0</v>
      </c>
      <c r="C20" s="107"/>
      <c r="D20" s="107"/>
      <c r="E20" s="182">
        <v>0</v>
      </c>
      <c r="F20" s="106" t="e">
        <f t="shared" si="0"/>
        <v>#DIV/0!</v>
      </c>
      <c r="G20" s="106"/>
    </row>
    <row r="21" spans="1:7" ht="20.25" x14ac:dyDescent="0.2">
      <c r="A21" s="139" t="s">
        <v>178</v>
      </c>
      <c r="B21" s="63">
        <f>SUM(B22)</f>
        <v>15878.91</v>
      </c>
      <c r="C21" s="63">
        <v>10000</v>
      </c>
      <c r="D21" s="63">
        <v>10000</v>
      </c>
      <c r="E21" s="63">
        <f>SUM(E22)</f>
        <v>19162.38</v>
      </c>
      <c r="F21" s="106">
        <f t="shared" si="0"/>
        <v>120.67818257046612</v>
      </c>
      <c r="G21" s="106">
        <f t="shared" si="1"/>
        <v>191.62380000000002</v>
      </c>
    </row>
    <row r="22" spans="1:7" x14ac:dyDescent="0.2">
      <c r="A22" s="140" t="s">
        <v>65</v>
      </c>
      <c r="B22" s="107">
        <f>SUM(B23)</f>
        <v>15878.91</v>
      </c>
      <c r="C22" s="107"/>
      <c r="D22" s="107"/>
      <c r="E22" s="107">
        <f>SUM(E23)</f>
        <v>19162.38</v>
      </c>
      <c r="F22" s="106">
        <f t="shared" si="0"/>
        <v>120.67818257046612</v>
      </c>
      <c r="G22" s="106"/>
    </row>
    <row r="23" spans="1:7" x14ac:dyDescent="0.2">
      <c r="A23" s="141" t="s">
        <v>66</v>
      </c>
      <c r="B23" s="107">
        <v>15878.91</v>
      </c>
      <c r="C23" s="107"/>
      <c r="D23" s="107"/>
      <c r="E23" s="107">
        <v>19162.38</v>
      </c>
      <c r="F23" s="106">
        <f t="shared" si="0"/>
        <v>120.67818257046612</v>
      </c>
      <c r="G23" s="106"/>
    </row>
    <row r="24" spans="1:7" ht="20.25" x14ac:dyDescent="0.2">
      <c r="A24" s="139" t="s">
        <v>179</v>
      </c>
      <c r="B24" s="63">
        <f>B25+B27</f>
        <v>115692.82</v>
      </c>
      <c r="C24" s="63">
        <v>452540</v>
      </c>
      <c r="D24" s="63">
        <v>452540</v>
      </c>
      <c r="E24" s="63">
        <f>E25+E27</f>
        <v>131796.19</v>
      </c>
      <c r="F24" s="106">
        <f t="shared" si="0"/>
        <v>113.91907466686351</v>
      </c>
      <c r="G24" s="106">
        <f t="shared" si="1"/>
        <v>29.123655367481327</v>
      </c>
    </row>
    <row r="25" spans="1:7" x14ac:dyDescent="0.2">
      <c r="A25" s="140" t="s">
        <v>48</v>
      </c>
      <c r="B25" s="107">
        <f>SUM(B26)</f>
        <v>115692.82</v>
      </c>
      <c r="C25" s="107"/>
      <c r="D25" s="107"/>
      <c r="E25" s="107">
        <f>SUM(E26)</f>
        <v>131796.19</v>
      </c>
      <c r="F25" s="106">
        <f t="shared" si="0"/>
        <v>113.91907466686351</v>
      </c>
      <c r="G25" s="106"/>
    </row>
    <row r="26" spans="1:7" x14ac:dyDescent="0.2">
      <c r="A26" s="141" t="s">
        <v>49</v>
      </c>
      <c r="B26" s="107">
        <v>115692.82</v>
      </c>
      <c r="C26" s="107"/>
      <c r="D26" s="107"/>
      <c r="E26" s="107">
        <v>131796.19</v>
      </c>
      <c r="F26" s="106">
        <f t="shared" si="0"/>
        <v>113.91907466686351</v>
      </c>
      <c r="G26" s="106"/>
    </row>
    <row r="27" spans="1:7" ht="21" x14ac:dyDescent="0.2">
      <c r="A27" s="142" t="s">
        <v>63</v>
      </c>
      <c r="B27" s="107">
        <f>SUM(B28:B29)</f>
        <v>0</v>
      </c>
      <c r="C27" s="107"/>
      <c r="D27" s="107"/>
      <c r="E27" s="107">
        <f>SUM(E28:E29)</f>
        <v>0</v>
      </c>
      <c r="F27" s="106" t="e">
        <f t="shared" si="0"/>
        <v>#DIV/0!</v>
      </c>
      <c r="G27" s="106"/>
    </row>
    <row r="28" spans="1:7" x14ac:dyDescent="0.2">
      <c r="A28" s="141" t="s">
        <v>216</v>
      </c>
      <c r="B28" s="107">
        <v>0</v>
      </c>
      <c r="C28" s="107"/>
      <c r="D28" s="107"/>
      <c r="E28" s="107">
        <v>0</v>
      </c>
      <c r="F28" s="106"/>
      <c r="G28" s="106"/>
    </row>
    <row r="29" spans="1:7" x14ac:dyDescent="0.2">
      <c r="A29" s="141" t="s">
        <v>64</v>
      </c>
      <c r="B29" s="107">
        <v>0</v>
      </c>
      <c r="C29" s="107"/>
      <c r="D29" s="107"/>
      <c r="E29" s="107">
        <v>0</v>
      </c>
      <c r="F29" s="106" t="e">
        <f t="shared" ref="F29:F36" si="2">E29/B29*100</f>
        <v>#DIV/0!</v>
      </c>
      <c r="G29" s="106"/>
    </row>
    <row r="30" spans="1:7" ht="20.25" x14ac:dyDescent="0.2">
      <c r="A30" s="139" t="s">
        <v>180</v>
      </c>
      <c r="B30" s="63">
        <f>B31+B35</f>
        <v>7446591.7200000007</v>
      </c>
      <c r="C30" s="63">
        <v>21058118</v>
      </c>
      <c r="D30" s="63">
        <v>21058118</v>
      </c>
      <c r="E30" s="63">
        <f>E31+E35</f>
        <v>10105163.189999999</v>
      </c>
      <c r="F30" s="106">
        <f t="shared" si="2"/>
        <v>135.70185623121552</v>
      </c>
      <c r="G30" s="106">
        <f t="shared" si="1"/>
        <v>47.987019495284429</v>
      </c>
    </row>
    <row r="31" spans="1:7" ht="21" x14ac:dyDescent="0.2">
      <c r="A31" s="140" t="s">
        <v>56</v>
      </c>
      <c r="B31" s="107">
        <f>SUM(B32:B34)</f>
        <v>1420974.02</v>
      </c>
      <c r="C31" s="107"/>
      <c r="D31" s="107"/>
      <c r="E31" s="107">
        <f>SUM(E32:E34)</f>
        <v>1209093.52</v>
      </c>
      <c r="F31" s="106">
        <f t="shared" si="2"/>
        <v>85.089065878910304</v>
      </c>
      <c r="G31" s="106"/>
    </row>
    <row r="32" spans="1:7" ht="21" x14ac:dyDescent="0.2">
      <c r="A32" s="141" t="s">
        <v>44</v>
      </c>
      <c r="B32" s="107">
        <v>1404905.27</v>
      </c>
      <c r="C32" s="107"/>
      <c r="D32" s="107"/>
      <c r="E32" s="107">
        <v>231498.52</v>
      </c>
      <c r="F32" s="106">
        <f t="shared" si="2"/>
        <v>16.477873985055233</v>
      </c>
      <c r="G32" s="106"/>
    </row>
    <row r="33" spans="1:7" ht="21" x14ac:dyDescent="0.2">
      <c r="A33" s="141" t="s">
        <v>155</v>
      </c>
      <c r="B33" s="107">
        <v>16068.75</v>
      </c>
      <c r="C33" s="107"/>
      <c r="D33" s="107"/>
      <c r="E33" s="107">
        <v>846345</v>
      </c>
      <c r="F33" s="106">
        <f>E33/B33*100</f>
        <v>5267.0245040840146</v>
      </c>
      <c r="G33" s="106"/>
    </row>
    <row r="34" spans="1:7" ht="21" x14ac:dyDescent="0.2">
      <c r="A34" s="141" t="s">
        <v>217</v>
      </c>
      <c r="B34" s="107">
        <v>0</v>
      </c>
      <c r="C34" s="107"/>
      <c r="D34" s="107"/>
      <c r="E34" s="107">
        <v>131250</v>
      </c>
      <c r="F34" s="106" t="e">
        <f>E34/B34*100</f>
        <v>#DIV/0!</v>
      </c>
      <c r="G34" s="106"/>
    </row>
    <row r="35" spans="1:7" x14ac:dyDescent="0.2">
      <c r="A35" s="140" t="s">
        <v>54</v>
      </c>
      <c r="B35" s="107">
        <f>SUM(B36)</f>
        <v>6025617.7000000002</v>
      </c>
      <c r="C35" s="107"/>
      <c r="D35" s="107"/>
      <c r="E35" s="107">
        <f>SUM(E36)</f>
        <v>8896069.6699999999</v>
      </c>
      <c r="F35" s="106">
        <f t="shared" si="2"/>
        <v>147.63747242046239</v>
      </c>
      <c r="G35" s="106"/>
    </row>
    <row r="36" spans="1:7" x14ac:dyDescent="0.2">
      <c r="A36" s="141" t="s">
        <v>55</v>
      </c>
      <c r="B36" s="107">
        <v>6025617.7000000002</v>
      </c>
      <c r="C36" s="107"/>
      <c r="D36" s="107"/>
      <c r="E36" s="107">
        <v>8896069.6699999999</v>
      </c>
      <c r="F36" s="106">
        <f t="shared" si="2"/>
        <v>147.63747242046239</v>
      </c>
      <c r="G36" s="106"/>
    </row>
    <row r="37" spans="1:7" x14ac:dyDescent="0.2">
      <c r="A37" s="139" t="s">
        <v>181</v>
      </c>
      <c r="B37" s="63">
        <f>SUM(B38)</f>
        <v>313.05</v>
      </c>
      <c r="C37" s="63">
        <v>1000</v>
      </c>
      <c r="D37" s="63">
        <v>1000</v>
      </c>
      <c r="E37" s="63">
        <f>SUM(E38)</f>
        <v>1230.25</v>
      </c>
      <c r="F37" s="106">
        <f t="shared" ref="F37:F44" si="3">E37/B37*100</f>
        <v>392.98834052068361</v>
      </c>
      <c r="G37" s="106">
        <f t="shared" si="1"/>
        <v>123.02500000000001</v>
      </c>
    </row>
    <row r="38" spans="1:7" x14ac:dyDescent="0.2">
      <c r="A38" s="140" t="s">
        <v>50</v>
      </c>
      <c r="B38" s="107">
        <f>SUM(B39)</f>
        <v>313.05</v>
      </c>
      <c r="C38" s="107"/>
      <c r="D38" s="107"/>
      <c r="E38" s="107">
        <f>SUM(E39)</f>
        <v>1230.25</v>
      </c>
      <c r="F38" s="106">
        <f t="shared" si="3"/>
        <v>392.98834052068361</v>
      </c>
      <c r="G38" s="106"/>
    </row>
    <row r="39" spans="1:7" x14ac:dyDescent="0.2">
      <c r="A39" s="141" t="s">
        <v>51</v>
      </c>
      <c r="B39" s="107">
        <v>313.05</v>
      </c>
      <c r="C39" s="107"/>
      <c r="D39" s="107"/>
      <c r="E39" s="107">
        <v>1230.25</v>
      </c>
      <c r="F39" s="106">
        <f t="shared" si="3"/>
        <v>392.98834052068361</v>
      </c>
      <c r="G39" s="106"/>
    </row>
    <row r="40" spans="1:7" ht="12.75" x14ac:dyDescent="0.2">
      <c r="A40" s="138" t="s">
        <v>188</v>
      </c>
      <c r="B40" s="99">
        <f>B41+B97</f>
        <v>8472476.2699999996</v>
      </c>
      <c r="C40" s="99">
        <f>C41+C97</f>
        <v>21975018</v>
      </c>
      <c r="D40" s="99">
        <f>D41+D97</f>
        <v>21975018</v>
      </c>
      <c r="E40" s="99">
        <f>E41+E97</f>
        <v>10739167.700000001</v>
      </c>
      <c r="F40" s="106">
        <f t="shared" si="3"/>
        <v>126.75358841695525</v>
      </c>
      <c r="G40" s="106">
        <f t="shared" si="1"/>
        <v>48.869892620793308</v>
      </c>
    </row>
    <row r="41" spans="1:7" ht="12.75" x14ac:dyDescent="0.2">
      <c r="A41" s="118" t="s">
        <v>183</v>
      </c>
      <c r="B41" s="9">
        <f>B42+B53+B86</f>
        <v>8408720.4299999997</v>
      </c>
      <c r="C41" s="9">
        <f>C42+C53+C86+C93</f>
        <v>20709518</v>
      </c>
      <c r="D41" s="9">
        <f>D42+D53+D86+D93</f>
        <v>20709518</v>
      </c>
      <c r="E41" s="9">
        <f>E42+E53+E86+E93</f>
        <v>9494805.5900000017</v>
      </c>
      <c r="F41" s="106">
        <f t="shared" si="3"/>
        <v>112.91617635574076</v>
      </c>
      <c r="G41" s="106">
        <f t="shared" si="1"/>
        <v>45.847545027363758</v>
      </c>
    </row>
    <row r="42" spans="1:7" x14ac:dyDescent="0.2">
      <c r="A42" s="139" t="s">
        <v>165</v>
      </c>
      <c r="B42" s="63">
        <f>B43+B48+B50</f>
        <v>7195192.2700000005</v>
      </c>
      <c r="C42" s="63">
        <v>17440176</v>
      </c>
      <c r="D42" s="63">
        <v>17440176</v>
      </c>
      <c r="E42" s="63">
        <f>E43+E48+E50</f>
        <v>8189249.1800000006</v>
      </c>
      <c r="F42" s="106">
        <f t="shared" si="3"/>
        <v>113.81557118556333</v>
      </c>
      <c r="G42" s="106">
        <f t="shared" si="1"/>
        <v>46.956230143549014</v>
      </c>
    </row>
    <row r="43" spans="1:7" x14ac:dyDescent="0.2">
      <c r="A43" s="140" t="s">
        <v>95</v>
      </c>
      <c r="B43" s="107">
        <f>SUM(B44:B47)</f>
        <v>6166002.9800000004</v>
      </c>
      <c r="C43" s="107"/>
      <c r="D43" s="107"/>
      <c r="E43" s="107">
        <f>SUM(E44:E47)</f>
        <v>7051226.7300000004</v>
      </c>
      <c r="F43" s="106">
        <f t="shared" si="3"/>
        <v>114.3565248487765</v>
      </c>
      <c r="G43" s="106"/>
    </row>
    <row r="44" spans="1:7" x14ac:dyDescent="0.2">
      <c r="A44" s="141" t="s">
        <v>96</v>
      </c>
      <c r="B44" s="107">
        <v>5271478.29</v>
      </c>
      <c r="C44" s="107"/>
      <c r="D44" s="107"/>
      <c r="E44" s="107">
        <v>6342742.4400000004</v>
      </c>
      <c r="F44" s="106">
        <f t="shared" si="3"/>
        <v>120.32189247619951</v>
      </c>
      <c r="G44" s="106"/>
    </row>
    <row r="45" spans="1:7" x14ac:dyDescent="0.2">
      <c r="A45" s="141" t="s">
        <v>218</v>
      </c>
      <c r="B45" s="107">
        <v>0</v>
      </c>
      <c r="C45" s="107"/>
      <c r="D45" s="107"/>
      <c r="E45" s="107">
        <v>0</v>
      </c>
      <c r="F45" s="106"/>
      <c r="G45" s="106"/>
    </row>
    <row r="46" spans="1:7" x14ac:dyDescent="0.2">
      <c r="A46" s="141" t="s">
        <v>97</v>
      </c>
      <c r="B46" s="107">
        <v>638227.37</v>
      </c>
      <c r="C46" s="107"/>
      <c r="D46" s="107"/>
      <c r="E46" s="107">
        <v>708484.29</v>
      </c>
      <c r="F46" s="106">
        <f t="shared" ref="F46:F59" si="4">E46/B46*100</f>
        <v>111.00813335535892</v>
      </c>
      <c r="G46" s="106"/>
    </row>
    <row r="47" spans="1:7" x14ac:dyDescent="0.2">
      <c r="A47" s="141" t="s">
        <v>98</v>
      </c>
      <c r="B47" s="107">
        <v>256297.32</v>
      </c>
      <c r="C47" s="107"/>
      <c r="D47" s="107"/>
      <c r="E47" s="107">
        <v>0</v>
      </c>
      <c r="F47" s="106">
        <f t="shared" si="4"/>
        <v>0</v>
      </c>
      <c r="G47" s="106"/>
    </row>
    <row r="48" spans="1:7" x14ac:dyDescent="0.2">
      <c r="A48" s="140" t="s">
        <v>99</v>
      </c>
      <c r="B48" s="107">
        <f>SUM(B49)</f>
        <v>173824.7</v>
      </c>
      <c r="C48" s="107"/>
      <c r="D48" s="107"/>
      <c r="E48" s="107">
        <f>E49</f>
        <v>172699.65</v>
      </c>
      <c r="F48" s="106">
        <f t="shared" si="4"/>
        <v>99.352767472056613</v>
      </c>
      <c r="G48" s="106"/>
    </row>
    <row r="49" spans="1:7" x14ac:dyDescent="0.2">
      <c r="A49" s="141" t="s">
        <v>100</v>
      </c>
      <c r="B49" s="107">
        <v>173824.7</v>
      </c>
      <c r="C49" s="107"/>
      <c r="D49" s="107"/>
      <c r="E49" s="107">
        <v>172699.65</v>
      </c>
      <c r="F49" s="106">
        <f t="shared" si="4"/>
        <v>99.352767472056613</v>
      </c>
      <c r="G49" s="106"/>
    </row>
    <row r="50" spans="1:7" x14ac:dyDescent="0.2">
      <c r="A50" s="140" t="s">
        <v>101</v>
      </c>
      <c r="B50" s="107">
        <f>SUM(B51:B52)</f>
        <v>855364.59</v>
      </c>
      <c r="C50" s="107"/>
      <c r="D50" s="107"/>
      <c r="E50" s="107">
        <f>SUM(E51:E52)</f>
        <v>965322.79999999993</v>
      </c>
      <c r="F50" s="106">
        <f t="shared" si="4"/>
        <v>112.8551276596568</v>
      </c>
      <c r="G50" s="106"/>
    </row>
    <row r="51" spans="1:7" x14ac:dyDescent="0.2">
      <c r="A51" s="141" t="s">
        <v>102</v>
      </c>
      <c r="B51" s="107">
        <v>854637.13</v>
      </c>
      <c r="C51" s="107"/>
      <c r="D51" s="107"/>
      <c r="E51" s="107">
        <v>965211.11</v>
      </c>
      <c r="F51" s="106">
        <f t="shared" si="4"/>
        <v>112.93812029907943</v>
      </c>
      <c r="G51" s="106"/>
    </row>
    <row r="52" spans="1:7" ht="10.5" customHeight="1" x14ac:dyDescent="0.2">
      <c r="A52" s="141" t="s">
        <v>103</v>
      </c>
      <c r="B52" s="107">
        <v>727.46</v>
      </c>
      <c r="C52" s="107"/>
      <c r="D52" s="107"/>
      <c r="E52" s="107">
        <v>111.69</v>
      </c>
      <c r="F52" s="106">
        <f t="shared" si="4"/>
        <v>15.353421493965303</v>
      </c>
      <c r="G52" s="106"/>
    </row>
    <row r="53" spans="1:7" x14ac:dyDescent="0.2">
      <c r="A53" s="139" t="s">
        <v>166</v>
      </c>
      <c r="B53" s="63">
        <f>B54+B59+B66+B78</f>
        <v>1174131.18</v>
      </c>
      <c r="C53" s="63">
        <v>3216457</v>
      </c>
      <c r="D53" s="63">
        <v>3216457</v>
      </c>
      <c r="E53" s="63">
        <f>E54+E59+E66+E78+E76</f>
        <v>1264255.3400000003</v>
      </c>
      <c r="F53" s="106">
        <f t="shared" si="4"/>
        <v>107.67581693895569</v>
      </c>
      <c r="G53" s="106">
        <f t="shared" si="1"/>
        <v>39.305836826048051</v>
      </c>
    </row>
    <row r="54" spans="1:7" x14ac:dyDescent="0.2">
      <c r="A54" s="140" t="s">
        <v>104</v>
      </c>
      <c r="B54" s="107">
        <f>SUM(B55:B58)</f>
        <v>175525.88</v>
      </c>
      <c r="C54" s="107"/>
      <c r="D54" s="107"/>
      <c r="E54" s="107">
        <f>SUM(E55:E58)</f>
        <v>199785.64</v>
      </c>
      <c r="F54" s="106">
        <f t="shared" si="4"/>
        <v>113.82118693835919</v>
      </c>
      <c r="G54" s="106"/>
    </row>
    <row r="55" spans="1:7" x14ac:dyDescent="0.2">
      <c r="A55" s="141" t="s">
        <v>105</v>
      </c>
      <c r="B55" s="107">
        <v>15590.47</v>
      </c>
      <c r="C55" s="107"/>
      <c r="D55" s="107"/>
      <c r="E55" s="107">
        <v>23407.63</v>
      </c>
      <c r="F55" s="106">
        <f t="shared" si="4"/>
        <v>150.14063078277948</v>
      </c>
      <c r="G55" s="106"/>
    </row>
    <row r="56" spans="1:7" x14ac:dyDescent="0.2">
      <c r="A56" s="141" t="s">
        <v>106</v>
      </c>
      <c r="B56" s="107">
        <v>134469.16</v>
      </c>
      <c r="C56" s="107"/>
      <c r="D56" s="107"/>
      <c r="E56" s="107">
        <v>144833.75</v>
      </c>
      <c r="F56" s="106">
        <f t="shared" si="4"/>
        <v>107.70778221563964</v>
      </c>
      <c r="G56" s="106"/>
    </row>
    <row r="57" spans="1:7" x14ac:dyDescent="0.2">
      <c r="A57" s="141" t="s">
        <v>107</v>
      </c>
      <c r="B57" s="107">
        <v>18630.55</v>
      </c>
      <c r="C57" s="107"/>
      <c r="D57" s="107"/>
      <c r="E57" s="107">
        <v>31480.26</v>
      </c>
      <c r="F57" s="106">
        <f t="shared" si="4"/>
        <v>168.97117905805251</v>
      </c>
      <c r="G57" s="106"/>
    </row>
    <row r="58" spans="1:7" x14ac:dyDescent="0.2">
      <c r="A58" s="141" t="s">
        <v>108</v>
      </c>
      <c r="B58" s="107">
        <v>6835.7</v>
      </c>
      <c r="C58" s="107"/>
      <c r="D58" s="107"/>
      <c r="E58" s="107">
        <v>64</v>
      </c>
      <c r="F58" s="106">
        <f t="shared" si="4"/>
        <v>0.9362610998142108</v>
      </c>
      <c r="G58" s="106"/>
    </row>
    <row r="59" spans="1:7" x14ac:dyDescent="0.2">
      <c r="A59" s="140" t="s">
        <v>109</v>
      </c>
      <c r="B59" s="107">
        <f>SUM(B60:B65)</f>
        <v>496833.05</v>
      </c>
      <c r="C59" s="107"/>
      <c r="D59" s="107"/>
      <c r="E59" s="107">
        <f>SUM(E60:E65)</f>
        <v>408973.58000000007</v>
      </c>
      <c r="F59" s="106">
        <f t="shared" si="4"/>
        <v>82.316097932695925</v>
      </c>
      <c r="G59" s="106"/>
    </row>
    <row r="60" spans="1:7" x14ac:dyDescent="0.2">
      <c r="A60" s="141" t="s">
        <v>110</v>
      </c>
      <c r="B60" s="107">
        <v>36794.86</v>
      </c>
      <c r="C60" s="107"/>
      <c r="D60" s="107"/>
      <c r="E60" s="107">
        <v>35735.26</v>
      </c>
      <c r="F60" s="106">
        <f t="shared" ref="F60:F65" si="5">E60/B60*100</f>
        <v>97.12024994795469</v>
      </c>
      <c r="G60" s="106"/>
    </row>
    <row r="61" spans="1:7" x14ac:dyDescent="0.2">
      <c r="A61" s="141" t="s">
        <v>111</v>
      </c>
      <c r="B61" s="107">
        <v>90387.53</v>
      </c>
      <c r="C61" s="107"/>
      <c r="D61" s="107"/>
      <c r="E61" s="107">
        <v>6962.19</v>
      </c>
      <c r="F61" s="106">
        <f t="shared" si="5"/>
        <v>7.7026001263669892</v>
      </c>
      <c r="G61" s="106"/>
    </row>
    <row r="62" spans="1:7" x14ac:dyDescent="0.2">
      <c r="A62" s="141" t="s">
        <v>112</v>
      </c>
      <c r="B62" s="107">
        <v>299256.25</v>
      </c>
      <c r="C62" s="107"/>
      <c r="D62" s="107"/>
      <c r="E62" s="107">
        <v>297642.62</v>
      </c>
      <c r="F62" s="106">
        <f t="shared" si="5"/>
        <v>99.460786533280427</v>
      </c>
      <c r="G62" s="106"/>
    </row>
    <row r="63" spans="1:7" x14ac:dyDescent="0.2">
      <c r="A63" s="141" t="s">
        <v>113</v>
      </c>
      <c r="B63" s="107">
        <v>18102.259999999998</v>
      </c>
      <c r="C63" s="107"/>
      <c r="D63" s="107"/>
      <c r="E63" s="107">
        <v>22319.77</v>
      </c>
      <c r="F63" s="106">
        <f t="shared" si="5"/>
        <v>123.29825115759027</v>
      </c>
      <c r="G63" s="106"/>
    </row>
    <row r="64" spans="1:7" x14ac:dyDescent="0.2">
      <c r="A64" s="141" t="s">
        <v>114</v>
      </c>
      <c r="B64" s="107">
        <v>16332.47</v>
      </c>
      <c r="C64" s="107"/>
      <c r="D64" s="107"/>
      <c r="E64" s="107">
        <v>37659.839999999997</v>
      </c>
      <c r="F64" s="106">
        <f t="shared" si="5"/>
        <v>230.58263691897182</v>
      </c>
      <c r="G64" s="106"/>
    </row>
    <row r="65" spans="1:7" x14ac:dyDescent="0.2">
      <c r="A65" s="141" t="s">
        <v>115</v>
      </c>
      <c r="B65" s="107">
        <v>35959.68</v>
      </c>
      <c r="C65" s="107"/>
      <c r="D65" s="107"/>
      <c r="E65" s="107">
        <v>8653.9</v>
      </c>
      <c r="F65" s="106">
        <f t="shared" si="5"/>
        <v>24.065564543399717</v>
      </c>
      <c r="G65" s="106"/>
    </row>
    <row r="66" spans="1:7" x14ac:dyDescent="0.2">
      <c r="A66" s="140" t="s">
        <v>116</v>
      </c>
      <c r="B66" s="107">
        <f>SUM(B67:B75)</f>
        <v>423985.05</v>
      </c>
      <c r="C66" s="107"/>
      <c r="D66" s="107"/>
      <c r="E66" s="107">
        <f>SUM(E67:E75)</f>
        <v>473530.02</v>
      </c>
      <c r="F66" s="106">
        <f>E66/B66*100</f>
        <v>111.68554645971598</v>
      </c>
      <c r="G66" s="106"/>
    </row>
    <row r="67" spans="1:7" x14ac:dyDescent="0.2">
      <c r="A67" s="141" t="s">
        <v>117</v>
      </c>
      <c r="B67" s="107">
        <v>54346.97</v>
      </c>
      <c r="C67" s="107"/>
      <c r="D67" s="107"/>
      <c r="E67" s="107">
        <v>47816.27</v>
      </c>
      <c r="F67" s="106">
        <f t="shared" ref="F67:F75" si="6">E67/B67*100</f>
        <v>87.983322713299373</v>
      </c>
      <c r="G67" s="106"/>
    </row>
    <row r="68" spans="1:7" x14ac:dyDescent="0.2">
      <c r="A68" s="141" t="s">
        <v>118</v>
      </c>
      <c r="B68" s="107">
        <v>99449.03</v>
      </c>
      <c r="C68" s="107"/>
      <c r="D68" s="107"/>
      <c r="E68" s="107">
        <v>122177.84</v>
      </c>
      <c r="F68" s="106">
        <f t="shared" si="6"/>
        <v>122.85473272087219</v>
      </c>
      <c r="G68" s="106"/>
    </row>
    <row r="69" spans="1:7" x14ac:dyDescent="0.2">
      <c r="A69" s="141" t="s">
        <v>119</v>
      </c>
      <c r="B69" s="107">
        <v>7279.19</v>
      </c>
      <c r="C69" s="107"/>
      <c r="D69" s="107"/>
      <c r="E69" s="107">
        <v>5045.76</v>
      </c>
      <c r="F69" s="106">
        <f t="shared" si="6"/>
        <v>69.317602645349282</v>
      </c>
      <c r="G69" s="106"/>
    </row>
    <row r="70" spans="1:7" x14ac:dyDescent="0.2">
      <c r="A70" s="141" t="s">
        <v>120</v>
      </c>
      <c r="B70" s="107">
        <v>22571.95</v>
      </c>
      <c r="C70" s="107"/>
      <c r="D70" s="107"/>
      <c r="E70" s="107">
        <v>25298.83</v>
      </c>
      <c r="F70" s="106">
        <f t="shared" si="6"/>
        <v>112.0808348414736</v>
      </c>
      <c r="G70" s="106"/>
    </row>
    <row r="71" spans="1:7" x14ac:dyDescent="0.2">
      <c r="A71" s="141" t="s">
        <v>121</v>
      </c>
      <c r="B71" s="107">
        <v>22380.25</v>
      </c>
      <c r="C71" s="107"/>
      <c r="D71" s="107"/>
      <c r="E71" s="107">
        <v>48775.58</v>
      </c>
      <c r="F71" s="106">
        <f t="shared" si="6"/>
        <v>217.94028216842975</v>
      </c>
      <c r="G71" s="106"/>
    </row>
    <row r="72" spans="1:7" x14ac:dyDescent="0.2">
      <c r="A72" s="141" t="s">
        <v>122</v>
      </c>
      <c r="B72" s="107">
        <v>2822</v>
      </c>
      <c r="C72" s="107"/>
      <c r="D72" s="107"/>
      <c r="E72" s="107">
        <v>2798.14</v>
      </c>
      <c r="F72" s="106">
        <f t="shared" si="6"/>
        <v>99.154500354358603</v>
      </c>
      <c r="G72" s="106"/>
    </row>
    <row r="73" spans="1:7" x14ac:dyDescent="0.2">
      <c r="A73" s="141" t="s">
        <v>123</v>
      </c>
      <c r="B73" s="107">
        <v>120131.8</v>
      </c>
      <c r="C73" s="107"/>
      <c r="D73" s="107"/>
      <c r="E73" s="107">
        <v>115931.76</v>
      </c>
      <c r="F73" s="106">
        <f t="shared" si="6"/>
        <v>96.50380665236014</v>
      </c>
      <c r="G73" s="106"/>
    </row>
    <row r="74" spans="1:7" x14ac:dyDescent="0.2">
      <c r="A74" s="141" t="s">
        <v>124</v>
      </c>
      <c r="B74" s="107">
        <v>30207.01</v>
      </c>
      <c r="C74" s="107"/>
      <c r="D74" s="107"/>
      <c r="E74" s="107">
        <v>36197.97</v>
      </c>
      <c r="F74" s="106">
        <f t="shared" si="6"/>
        <v>119.83301227099274</v>
      </c>
      <c r="G74" s="106"/>
    </row>
    <row r="75" spans="1:7" x14ac:dyDescent="0.2">
      <c r="A75" s="141" t="s">
        <v>125</v>
      </c>
      <c r="B75" s="107">
        <v>64796.85</v>
      </c>
      <c r="C75" s="107"/>
      <c r="D75" s="107"/>
      <c r="E75" s="107">
        <v>69487.87</v>
      </c>
      <c r="F75" s="106">
        <f t="shared" si="6"/>
        <v>107.23958031910502</v>
      </c>
      <c r="G75" s="106"/>
    </row>
    <row r="76" spans="1:7" x14ac:dyDescent="0.2">
      <c r="A76" s="183" t="s">
        <v>245</v>
      </c>
      <c r="B76" s="107">
        <f>B77</f>
        <v>0</v>
      </c>
      <c r="C76" s="107"/>
      <c r="D76" s="107"/>
      <c r="E76" s="107">
        <f>E77</f>
        <v>86611.36</v>
      </c>
      <c r="F76" s="106"/>
      <c r="G76" s="106"/>
    </row>
    <row r="77" spans="1:7" x14ac:dyDescent="0.2">
      <c r="A77" s="141" t="s">
        <v>244</v>
      </c>
      <c r="B77" s="107">
        <v>0</v>
      </c>
      <c r="C77" s="107"/>
      <c r="D77" s="107"/>
      <c r="E77" s="107">
        <v>86611.36</v>
      </c>
      <c r="F77" s="106"/>
      <c r="G77" s="106"/>
    </row>
    <row r="78" spans="1:7" x14ac:dyDescent="0.2">
      <c r="A78" s="140" t="s">
        <v>126</v>
      </c>
      <c r="B78" s="107">
        <f>SUM(B79:B85)</f>
        <v>77787.199999999997</v>
      </c>
      <c r="C78" s="107"/>
      <c r="D78" s="107"/>
      <c r="E78" s="107">
        <f>SUM(E79:E85)</f>
        <v>95354.74</v>
      </c>
      <c r="F78" s="106">
        <f>E78/B78*100</f>
        <v>122.58410124030689</v>
      </c>
      <c r="G78" s="106"/>
    </row>
    <row r="79" spans="1:7" ht="21" x14ac:dyDescent="0.2">
      <c r="A79" s="141" t="s">
        <v>127</v>
      </c>
      <c r="B79" s="107">
        <v>5807.59</v>
      </c>
      <c r="C79" s="107"/>
      <c r="D79" s="107"/>
      <c r="E79" s="107">
        <v>6099.78</v>
      </c>
      <c r="F79" s="106">
        <f t="shared" ref="F79:F85" si="7">E79/B79*100</f>
        <v>105.03117472135601</v>
      </c>
      <c r="G79" s="106"/>
    </row>
    <row r="80" spans="1:7" x14ac:dyDescent="0.2">
      <c r="A80" s="141" t="s">
        <v>128</v>
      </c>
      <c r="B80" s="107">
        <v>17761.22</v>
      </c>
      <c r="C80" s="107"/>
      <c r="D80" s="107"/>
      <c r="E80" s="107">
        <v>60594.37</v>
      </c>
      <c r="F80" s="106">
        <f t="shared" si="7"/>
        <v>341.16108015102566</v>
      </c>
      <c r="G80" s="106"/>
    </row>
    <row r="81" spans="1:7" x14ac:dyDescent="0.2">
      <c r="A81" s="141" t="s">
        <v>129</v>
      </c>
      <c r="B81" s="107">
        <v>394.02</v>
      </c>
      <c r="C81" s="107"/>
      <c r="D81" s="107"/>
      <c r="E81" s="107">
        <v>0</v>
      </c>
      <c r="F81" s="106">
        <f t="shared" si="7"/>
        <v>0</v>
      </c>
      <c r="G81" s="106"/>
    </row>
    <row r="82" spans="1:7" x14ac:dyDescent="0.2">
      <c r="A82" s="141" t="s">
        <v>130</v>
      </c>
      <c r="B82" s="107">
        <v>9156.5300000000007</v>
      </c>
      <c r="C82" s="107"/>
      <c r="D82" s="107"/>
      <c r="E82" s="107">
        <v>2920.2</v>
      </c>
      <c r="F82" s="106">
        <f t="shared" si="7"/>
        <v>31.891994019568543</v>
      </c>
      <c r="G82" s="106"/>
    </row>
    <row r="83" spans="1:7" x14ac:dyDescent="0.2">
      <c r="A83" s="141" t="s">
        <v>131</v>
      </c>
      <c r="B83" s="107">
        <v>13264.82</v>
      </c>
      <c r="C83" s="107"/>
      <c r="D83" s="107"/>
      <c r="E83" s="107">
        <v>10646.79</v>
      </c>
      <c r="F83" s="106">
        <f t="shared" si="7"/>
        <v>80.263358266452173</v>
      </c>
      <c r="G83" s="106"/>
    </row>
    <row r="84" spans="1:7" x14ac:dyDescent="0.2">
      <c r="A84" s="141" t="s">
        <v>132</v>
      </c>
      <c r="B84" s="107">
        <v>31188.09</v>
      </c>
      <c r="C84" s="107"/>
      <c r="D84" s="107"/>
      <c r="E84" s="107">
        <v>14809.9</v>
      </c>
      <c r="F84" s="106">
        <f t="shared" si="7"/>
        <v>47.485754978903806</v>
      </c>
      <c r="G84" s="106"/>
    </row>
    <row r="85" spans="1:7" x14ac:dyDescent="0.2">
      <c r="A85" s="141" t="s">
        <v>133</v>
      </c>
      <c r="B85" s="109">
        <v>214.93</v>
      </c>
      <c r="C85" s="107"/>
      <c r="D85" s="107"/>
      <c r="E85" s="109">
        <v>283.7</v>
      </c>
      <c r="F85" s="106">
        <f t="shared" si="7"/>
        <v>131.99646396501186</v>
      </c>
      <c r="G85" s="106"/>
    </row>
    <row r="86" spans="1:7" x14ac:dyDescent="0.2">
      <c r="A86" s="139" t="s">
        <v>167</v>
      </c>
      <c r="B86" s="63">
        <f>B87+B89</f>
        <v>39396.979999999996</v>
      </c>
      <c r="C86" s="63">
        <v>52885</v>
      </c>
      <c r="D86" s="63">
        <v>52885</v>
      </c>
      <c r="E86" s="63">
        <f>E87+E89</f>
        <v>21250.57</v>
      </c>
      <c r="F86" s="106">
        <f>E86/B86*100</f>
        <v>53.939591308775448</v>
      </c>
      <c r="G86" s="106">
        <f t="shared" ref="G73:G116" si="8">E86/D86*100</f>
        <v>40.182603762881726</v>
      </c>
    </row>
    <row r="87" spans="1:7" x14ac:dyDescent="0.2">
      <c r="A87" s="140" t="s">
        <v>184</v>
      </c>
      <c r="B87" s="107">
        <f>SUM(B88)</f>
        <v>10792.82</v>
      </c>
      <c r="C87" s="107"/>
      <c r="D87" s="107"/>
      <c r="E87" s="107">
        <f>SUM(E88)</f>
        <v>10793.27</v>
      </c>
      <c r="F87" s="106">
        <f>E87/B87*100</f>
        <v>100.0041694385712</v>
      </c>
      <c r="G87" s="106"/>
    </row>
    <row r="88" spans="1:7" ht="21" x14ac:dyDescent="0.2">
      <c r="A88" s="141" t="s">
        <v>185</v>
      </c>
      <c r="B88" s="107">
        <v>10792.82</v>
      </c>
      <c r="C88" s="107"/>
      <c r="D88" s="107"/>
      <c r="E88" s="107">
        <v>10793.27</v>
      </c>
      <c r="F88" s="106"/>
      <c r="G88" s="106"/>
    </row>
    <row r="89" spans="1:7" x14ac:dyDescent="0.2">
      <c r="A89" s="140" t="s">
        <v>134</v>
      </c>
      <c r="B89" s="107">
        <f>SUM(B90:B92)</f>
        <v>28604.16</v>
      </c>
      <c r="C89" s="107"/>
      <c r="D89" s="107"/>
      <c r="E89" s="107">
        <f>SUM(E90:E92)</f>
        <v>10457.300000000001</v>
      </c>
      <c r="F89" s="106">
        <f>E89/B89*100</f>
        <v>36.558668389493</v>
      </c>
      <c r="G89" s="106"/>
    </row>
    <row r="90" spans="1:7" x14ac:dyDescent="0.2">
      <c r="A90" s="141" t="s">
        <v>135</v>
      </c>
      <c r="B90" s="107">
        <v>1460.88</v>
      </c>
      <c r="C90" s="107"/>
      <c r="D90" s="107"/>
      <c r="E90" s="107">
        <v>1457.23</v>
      </c>
      <c r="F90" s="106">
        <f>E90/B90*100</f>
        <v>99.750150594162406</v>
      </c>
      <c r="G90" s="106"/>
    </row>
    <row r="91" spans="1:7" ht="21" x14ac:dyDescent="0.2">
      <c r="A91" s="141" t="s">
        <v>136</v>
      </c>
      <c r="B91" s="107">
        <v>0</v>
      </c>
      <c r="C91" s="107"/>
      <c r="D91" s="107"/>
      <c r="E91" s="107">
        <v>7.38</v>
      </c>
      <c r="F91" s="106"/>
      <c r="G91" s="106"/>
    </row>
    <row r="92" spans="1:7" x14ac:dyDescent="0.2">
      <c r="A92" s="141" t="s">
        <v>137</v>
      </c>
      <c r="B92" s="107">
        <v>27143.279999999999</v>
      </c>
      <c r="C92" s="107"/>
      <c r="D92" s="107"/>
      <c r="E92" s="107">
        <v>8992.69</v>
      </c>
      <c r="F92" s="106">
        <f>E92/B92*100</f>
        <v>33.130447020404318</v>
      </c>
      <c r="G92" s="106"/>
    </row>
    <row r="93" spans="1:7" x14ac:dyDescent="0.2">
      <c r="A93" s="185" t="s">
        <v>242</v>
      </c>
      <c r="B93" s="63">
        <f>B94</f>
        <v>0</v>
      </c>
      <c r="C93" s="63">
        <v>0</v>
      </c>
      <c r="D93" s="63">
        <v>0</v>
      </c>
      <c r="E93" s="63">
        <f>E94</f>
        <v>20050.5</v>
      </c>
      <c r="F93" s="184"/>
      <c r="G93" s="106"/>
    </row>
    <row r="94" spans="1:7" x14ac:dyDescent="0.2">
      <c r="A94" s="183" t="s">
        <v>243</v>
      </c>
      <c r="B94" s="107">
        <f>SUM(B95:B96)</f>
        <v>0</v>
      </c>
      <c r="C94" s="107"/>
      <c r="D94" s="107"/>
      <c r="E94" s="107">
        <f>SUM(E95:E96)</f>
        <v>20050.5</v>
      </c>
      <c r="F94" s="106"/>
      <c r="G94" s="106"/>
    </row>
    <row r="95" spans="1:7" x14ac:dyDescent="0.2">
      <c r="A95" s="141" t="s">
        <v>240</v>
      </c>
      <c r="B95" s="107">
        <v>0</v>
      </c>
      <c r="C95" s="107"/>
      <c r="D95" s="107"/>
      <c r="E95" s="107">
        <v>18650.5</v>
      </c>
      <c r="F95" s="106"/>
      <c r="G95" s="106"/>
    </row>
    <row r="96" spans="1:7" x14ac:dyDescent="0.2">
      <c r="A96" s="141" t="s">
        <v>241</v>
      </c>
      <c r="B96" s="107">
        <v>0</v>
      </c>
      <c r="C96" s="107"/>
      <c r="D96" s="107"/>
      <c r="E96" s="107">
        <v>1400</v>
      </c>
      <c r="F96" s="106"/>
      <c r="G96" s="106"/>
    </row>
    <row r="97" spans="1:7" ht="12.75" x14ac:dyDescent="0.2">
      <c r="A97" s="118" t="s">
        <v>186</v>
      </c>
      <c r="B97" s="9">
        <f>B98+B101</f>
        <v>63755.839999999997</v>
      </c>
      <c r="C97" s="9">
        <f>C98+C101</f>
        <v>1265500</v>
      </c>
      <c r="D97" s="9">
        <f>D98+D101</f>
        <v>1265500</v>
      </c>
      <c r="E97" s="9">
        <f>E98+E101</f>
        <v>1244362.1100000001</v>
      </c>
      <c r="F97" s="106">
        <f>E97/B97*100</f>
        <v>1951.7617680199965</v>
      </c>
      <c r="G97" s="106">
        <f t="shared" si="8"/>
        <v>98.329680758593454</v>
      </c>
    </row>
    <row r="98" spans="1:7" x14ac:dyDescent="0.2">
      <c r="A98" s="139" t="s">
        <v>219</v>
      </c>
      <c r="B98" s="63">
        <f>B99</f>
        <v>0</v>
      </c>
      <c r="C98" s="63">
        <v>3000</v>
      </c>
      <c r="D98" s="63">
        <v>3000</v>
      </c>
      <c r="E98" s="63">
        <f>E99</f>
        <v>2970</v>
      </c>
      <c r="F98" s="106" t="e">
        <f>E98/B98*100</f>
        <v>#DIV/0!</v>
      </c>
      <c r="G98" s="106">
        <f t="shared" si="8"/>
        <v>99</v>
      </c>
    </row>
    <row r="99" spans="1:7" x14ac:dyDescent="0.2">
      <c r="A99" s="140" t="s">
        <v>220</v>
      </c>
      <c r="B99" s="107">
        <f>SUM(B100)</f>
        <v>0</v>
      </c>
      <c r="C99" s="107"/>
      <c r="D99" s="107"/>
      <c r="E99" s="107">
        <f>SUM(E100)</f>
        <v>2970</v>
      </c>
      <c r="F99" s="106" t="e">
        <f>E99/B99*100</f>
        <v>#DIV/0!</v>
      </c>
      <c r="G99" s="106"/>
    </row>
    <row r="100" spans="1:7" x14ac:dyDescent="0.2">
      <c r="A100" s="141" t="s">
        <v>221</v>
      </c>
      <c r="B100" s="107">
        <v>0</v>
      </c>
      <c r="C100" s="107"/>
      <c r="D100" s="107"/>
      <c r="E100" s="107">
        <v>2970</v>
      </c>
      <c r="F100" s="106"/>
      <c r="G100" s="106"/>
    </row>
    <row r="101" spans="1:7" x14ac:dyDescent="0.2">
      <c r="A101" s="139" t="s">
        <v>168</v>
      </c>
      <c r="B101" s="63">
        <f>B102+B109</f>
        <v>63755.839999999997</v>
      </c>
      <c r="C101" s="63">
        <v>1262500</v>
      </c>
      <c r="D101" s="63">
        <v>1262500</v>
      </c>
      <c r="E101" s="63">
        <f>E102+E109</f>
        <v>1241392.1100000001</v>
      </c>
      <c r="F101" s="106">
        <f t="shared" ref="F101:F114" si="9">E101/B101*100</f>
        <v>1947.1033712362664</v>
      </c>
      <c r="G101" s="106">
        <f t="shared" si="8"/>
        <v>98.328087920792086</v>
      </c>
    </row>
    <row r="102" spans="1:7" x14ac:dyDescent="0.2">
      <c r="A102" s="140" t="s">
        <v>138</v>
      </c>
      <c r="B102" s="107">
        <f>SUM(B103:B108)</f>
        <v>63755.839999999997</v>
      </c>
      <c r="C102" s="107"/>
      <c r="D102" s="107"/>
      <c r="E102" s="107">
        <f>SUM(E103:E108)</f>
        <v>53917.11</v>
      </c>
      <c r="F102" s="106">
        <f t="shared" si="9"/>
        <v>84.568111721216439</v>
      </c>
      <c r="G102" s="106"/>
    </row>
    <row r="103" spans="1:7" x14ac:dyDescent="0.2">
      <c r="A103" s="141" t="s">
        <v>139</v>
      </c>
      <c r="B103" s="107">
        <v>27268.35</v>
      </c>
      <c r="C103" s="107"/>
      <c r="D103" s="107"/>
      <c r="E103" s="107">
        <v>35246.660000000003</v>
      </c>
      <c r="F103" s="106">
        <f t="shared" si="9"/>
        <v>129.25849932247462</v>
      </c>
      <c r="G103" s="106"/>
    </row>
    <row r="104" spans="1:7" x14ac:dyDescent="0.2">
      <c r="A104" s="141" t="s">
        <v>140</v>
      </c>
      <c r="B104" s="107">
        <v>6092.3</v>
      </c>
      <c r="C104" s="107"/>
      <c r="D104" s="107"/>
      <c r="E104" s="107">
        <v>137.5</v>
      </c>
      <c r="F104" s="106">
        <f t="shared" si="9"/>
        <v>2.2569472941253714</v>
      </c>
      <c r="G104" s="106"/>
    </row>
    <row r="105" spans="1:7" x14ac:dyDescent="0.2">
      <c r="A105" s="141" t="s">
        <v>141</v>
      </c>
      <c r="B105" s="107">
        <v>2206.25</v>
      </c>
      <c r="C105" s="107"/>
      <c r="D105" s="107"/>
      <c r="E105" s="107">
        <v>2657.13</v>
      </c>
      <c r="F105" s="106">
        <f t="shared" si="9"/>
        <v>120.43648725212466</v>
      </c>
      <c r="G105" s="106"/>
    </row>
    <row r="106" spans="1:7" x14ac:dyDescent="0.2">
      <c r="A106" s="141" t="s">
        <v>142</v>
      </c>
      <c r="B106" s="107">
        <v>27969.94</v>
      </c>
      <c r="C106" s="107"/>
      <c r="D106" s="107"/>
      <c r="E106" s="107">
        <v>11503.71</v>
      </c>
      <c r="F106" s="106">
        <f t="shared" si="9"/>
        <v>41.128833311762556</v>
      </c>
      <c r="G106" s="106"/>
    </row>
    <row r="107" spans="1:7" x14ac:dyDescent="0.2">
      <c r="A107" s="141" t="s">
        <v>187</v>
      </c>
      <c r="B107" s="109">
        <v>0</v>
      </c>
      <c r="C107" s="107"/>
      <c r="D107" s="107"/>
      <c r="E107" s="109">
        <v>0</v>
      </c>
      <c r="F107" s="106" t="e">
        <f t="shared" si="9"/>
        <v>#DIV/0!</v>
      </c>
      <c r="G107" s="106"/>
    </row>
    <row r="108" spans="1:7" x14ac:dyDescent="0.2">
      <c r="A108" s="141" t="s">
        <v>144</v>
      </c>
      <c r="B108" s="107">
        <v>219</v>
      </c>
      <c r="C108" s="107"/>
      <c r="D108" s="107"/>
      <c r="E108" s="107">
        <v>4372.1099999999997</v>
      </c>
      <c r="F108" s="106">
        <f t="shared" si="9"/>
        <v>1996.3972602739723</v>
      </c>
      <c r="G108" s="106"/>
    </row>
    <row r="109" spans="1:7" x14ac:dyDescent="0.2">
      <c r="A109" s="140" t="s">
        <v>145</v>
      </c>
      <c r="B109" s="107">
        <f>SUM(B110)</f>
        <v>0</v>
      </c>
      <c r="C109" s="107"/>
      <c r="D109" s="107"/>
      <c r="E109" s="107">
        <f>SUM(E110)</f>
        <v>1187475</v>
      </c>
      <c r="F109" s="106" t="e">
        <f t="shared" si="9"/>
        <v>#DIV/0!</v>
      </c>
      <c r="G109" s="106"/>
    </row>
    <row r="110" spans="1:7" x14ac:dyDescent="0.2">
      <c r="A110" s="141" t="s">
        <v>146</v>
      </c>
      <c r="B110" s="107">
        <v>0</v>
      </c>
      <c r="C110" s="107"/>
      <c r="D110" s="107"/>
      <c r="E110" s="107">
        <v>1187475</v>
      </c>
      <c r="F110" s="106"/>
      <c r="G110" s="106"/>
    </row>
    <row r="111" spans="1:7" ht="12.75" x14ac:dyDescent="0.2">
      <c r="A111" s="138" t="s">
        <v>222</v>
      </c>
      <c r="B111" s="99">
        <f>B112</f>
        <v>0</v>
      </c>
      <c r="C111" s="99">
        <f>C112</f>
        <v>262500</v>
      </c>
      <c r="D111" s="99">
        <f>D112</f>
        <v>262500</v>
      </c>
      <c r="E111" s="99">
        <f>E112</f>
        <v>131250</v>
      </c>
      <c r="F111" s="106" t="e">
        <f t="shared" si="9"/>
        <v>#DIV/0!</v>
      </c>
      <c r="G111" s="106">
        <f t="shared" si="8"/>
        <v>50</v>
      </c>
    </row>
    <row r="112" spans="1:7" ht="18.75" customHeight="1" x14ac:dyDescent="0.2">
      <c r="A112" s="118" t="s">
        <v>223</v>
      </c>
      <c r="B112" s="9">
        <f>SUM(B113)</f>
        <v>0</v>
      </c>
      <c r="C112" s="9">
        <f t="shared" ref="C112:E114" si="10">SUM(C113)</f>
        <v>262500</v>
      </c>
      <c r="D112" s="9">
        <f t="shared" si="10"/>
        <v>262500</v>
      </c>
      <c r="E112" s="9">
        <f t="shared" si="10"/>
        <v>131250</v>
      </c>
      <c r="F112" s="106" t="e">
        <f t="shared" si="9"/>
        <v>#DIV/0!</v>
      </c>
      <c r="G112" s="106">
        <f t="shared" si="8"/>
        <v>50</v>
      </c>
    </row>
    <row r="113" spans="1:7" x14ac:dyDescent="0.2">
      <c r="A113" s="139" t="s">
        <v>224</v>
      </c>
      <c r="B113" s="107">
        <f>SUM(B114)</f>
        <v>0</v>
      </c>
      <c r="C113" s="107">
        <v>262500</v>
      </c>
      <c r="D113" s="107">
        <v>262500</v>
      </c>
      <c r="E113" s="107">
        <f t="shared" si="10"/>
        <v>131250</v>
      </c>
      <c r="F113" s="106" t="e">
        <f t="shared" si="9"/>
        <v>#DIV/0!</v>
      </c>
      <c r="G113" s="106">
        <f t="shared" si="8"/>
        <v>50</v>
      </c>
    </row>
    <row r="114" spans="1:7" ht="21" x14ac:dyDescent="0.2">
      <c r="A114" s="140" t="s">
        <v>225</v>
      </c>
      <c r="B114" s="107">
        <f>SUM(B115)</f>
        <v>0</v>
      </c>
      <c r="C114" s="107"/>
      <c r="D114" s="107"/>
      <c r="E114" s="107">
        <f t="shared" si="10"/>
        <v>131250</v>
      </c>
      <c r="F114" s="106" t="e">
        <f t="shared" si="9"/>
        <v>#DIV/0!</v>
      </c>
      <c r="G114" s="106"/>
    </row>
    <row r="115" spans="1:7" ht="21" x14ac:dyDescent="0.2">
      <c r="A115" s="177" t="s">
        <v>226</v>
      </c>
      <c r="B115" s="178">
        <v>0</v>
      </c>
      <c r="C115" s="178"/>
      <c r="D115" s="178"/>
      <c r="E115" s="178">
        <v>131250</v>
      </c>
      <c r="F115" s="179"/>
      <c r="G115" s="106"/>
    </row>
    <row r="116" spans="1:7" ht="12.75" x14ac:dyDescent="0.2">
      <c r="A116" s="138" t="s">
        <v>235</v>
      </c>
      <c r="B116" s="180">
        <f>B40+B112</f>
        <v>8472476.2699999996</v>
      </c>
      <c r="C116" s="180">
        <f>C40+C112</f>
        <v>22237518</v>
      </c>
      <c r="D116" s="180">
        <f>D40+D112</f>
        <v>22237518</v>
      </c>
      <c r="E116" s="180">
        <f>E40+E112</f>
        <v>10870417.700000001</v>
      </c>
      <c r="F116" s="106">
        <f>E116/B116*100</f>
        <v>128.30272229254649</v>
      </c>
      <c r="G116" s="106">
        <f t="shared" si="8"/>
        <v>48.883232832009405</v>
      </c>
    </row>
  </sheetData>
  <mergeCells count="2">
    <mergeCell ref="A3:G3"/>
    <mergeCell ref="A4:G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topLeftCell="A22" zoomScaleNormal="100" workbookViewId="0">
      <selection activeCell="J40" sqref="J40"/>
    </sheetView>
  </sheetViews>
  <sheetFormatPr defaultColWidth="9.140625" defaultRowHeight="12.75" x14ac:dyDescent="0.2"/>
  <cols>
    <col min="1" max="1" width="47.5703125" style="113" customWidth="1"/>
    <col min="2" max="5" width="14.140625" style="113" bestFit="1" customWidth="1"/>
    <col min="6" max="6" width="8.5703125" style="113" customWidth="1"/>
    <col min="7" max="7" width="10.28515625" style="113" customWidth="1"/>
    <col min="8" max="16384" width="9.140625" style="113"/>
  </cols>
  <sheetData>
    <row r="1" spans="1:7" x14ac:dyDescent="0.2">
      <c r="A1" s="112" t="s">
        <v>14</v>
      </c>
      <c r="B1" s="112"/>
      <c r="C1" s="112"/>
      <c r="D1" s="112"/>
      <c r="E1" s="112"/>
      <c r="F1" s="112"/>
      <c r="G1" s="112"/>
    </row>
    <row r="2" spans="1:7" x14ac:dyDescent="0.2">
      <c r="A2" s="114"/>
      <c r="B2" s="114"/>
      <c r="C2" s="114"/>
      <c r="D2" s="114"/>
      <c r="E2" s="114"/>
      <c r="F2" s="114"/>
      <c r="G2" s="114"/>
    </row>
    <row r="3" spans="1:7" x14ac:dyDescent="0.2">
      <c r="A3" s="211"/>
      <c r="B3" s="211"/>
      <c r="C3" s="211"/>
      <c r="D3" s="211"/>
      <c r="E3" s="211"/>
      <c r="F3" s="211"/>
      <c r="G3" s="211"/>
    </row>
    <row r="4" spans="1:7" x14ac:dyDescent="0.2">
      <c r="A4" s="211" t="s">
        <v>190</v>
      </c>
      <c r="B4" s="211"/>
      <c r="C4" s="211"/>
      <c r="D4" s="211"/>
      <c r="E4" s="211"/>
      <c r="F4" s="211"/>
      <c r="G4" s="211"/>
    </row>
    <row r="6" spans="1:7" ht="36" customHeight="1" x14ac:dyDescent="0.2">
      <c r="A6" s="149" t="s">
        <v>197</v>
      </c>
      <c r="B6" s="102" t="s">
        <v>239</v>
      </c>
      <c r="C6" s="103" t="s">
        <v>236</v>
      </c>
      <c r="D6" s="103" t="s">
        <v>237</v>
      </c>
      <c r="E6" s="102" t="s">
        <v>238</v>
      </c>
      <c r="F6" s="148" t="s">
        <v>182</v>
      </c>
      <c r="G6" s="148" t="s">
        <v>182</v>
      </c>
    </row>
    <row r="7" spans="1:7" ht="9" customHeight="1" x14ac:dyDescent="0.2">
      <c r="A7" s="104">
        <v>1</v>
      </c>
      <c r="B7" s="105">
        <v>2</v>
      </c>
      <c r="C7" s="104">
        <v>3</v>
      </c>
      <c r="D7" s="104">
        <v>4</v>
      </c>
      <c r="E7" s="104">
        <v>5</v>
      </c>
      <c r="F7" s="104" t="s">
        <v>12</v>
      </c>
      <c r="G7" s="104" t="s">
        <v>171</v>
      </c>
    </row>
    <row r="8" spans="1:7" ht="22.5" customHeight="1" x14ac:dyDescent="0.2">
      <c r="A8" s="110" t="s">
        <v>189</v>
      </c>
      <c r="B8" s="99">
        <f>B9+B11+B13+B17+B20+B22+B23</f>
        <v>7975378.8100000005</v>
      </c>
      <c r="C8" s="99">
        <f>C9+C11+C13+C17+C20+C22</f>
        <v>22177518</v>
      </c>
      <c r="D8" s="99">
        <f>D9+D11+D13+D17+D20+D22</f>
        <v>22177518</v>
      </c>
      <c r="E8" s="99">
        <f>E9+E11+E13+E17+E20+E22</f>
        <v>10519032.799999999</v>
      </c>
      <c r="F8" s="208">
        <f>E8/B8*100</f>
        <v>131.89383288992639</v>
      </c>
      <c r="G8" s="209">
        <f>E8/D8*100</f>
        <v>47.431064197535534</v>
      </c>
    </row>
    <row r="9" spans="1:7" ht="22.5" customHeight="1" x14ac:dyDescent="0.2">
      <c r="A9" s="57" t="s">
        <v>191</v>
      </c>
      <c r="B9" s="9">
        <v>1357879.59</v>
      </c>
      <c r="C9" s="9">
        <v>1531000</v>
      </c>
      <c r="D9" s="9">
        <v>1531000</v>
      </c>
      <c r="E9" s="9">
        <v>93442.07</v>
      </c>
      <c r="F9" s="116">
        <f t="shared" ref="F9:F24" si="0">E9/B9*100</f>
        <v>6.8814695123298826</v>
      </c>
      <c r="G9" s="115">
        <f t="shared" ref="G9:G23" si="1">E9/D9*100</f>
        <v>6.1033357282821692</v>
      </c>
    </row>
    <row r="10" spans="1:7" ht="22.5" customHeight="1" x14ac:dyDescent="0.2">
      <c r="A10" s="207" t="s">
        <v>286</v>
      </c>
      <c r="B10" s="98">
        <v>1357879.59</v>
      </c>
      <c r="C10" s="98">
        <v>1531000</v>
      </c>
      <c r="D10" s="98">
        <v>1531000</v>
      </c>
      <c r="E10" s="98">
        <v>93442.07</v>
      </c>
      <c r="F10" s="116">
        <f t="shared" si="0"/>
        <v>6.8814695123298826</v>
      </c>
      <c r="G10" s="115">
        <f t="shared" si="1"/>
        <v>6.1033357282821692</v>
      </c>
    </row>
    <row r="11" spans="1:7" ht="22.5" customHeight="1" x14ac:dyDescent="0.2">
      <c r="A11" s="57" t="s">
        <v>192</v>
      </c>
      <c r="B11" s="9">
        <v>116496.83</v>
      </c>
      <c r="C11" s="9">
        <v>442940</v>
      </c>
      <c r="D11" s="9">
        <v>442940</v>
      </c>
      <c r="E11" s="9">
        <v>133731.71</v>
      </c>
      <c r="F11" s="116">
        <f t="shared" si="0"/>
        <v>114.79429096911906</v>
      </c>
      <c r="G11" s="115">
        <f t="shared" si="1"/>
        <v>30.191834108457126</v>
      </c>
    </row>
    <row r="12" spans="1:7" ht="22.5" customHeight="1" x14ac:dyDescent="0.2">
      <c r="A12" s="207" t="s">
        <v>287</v>
      </c>
      <c r="B12" s="98">
        <v>16496.830000000002</v>
      </c>
      <c r="C12" s="98">
        <v>442940</v>
      </c>
      <c r="D12" s="98">
        <v>442940</v>
      </c>
      <c r="E12" s="98">
        <v>133731.71</v>
      </c>
      <c r="F12" s="116">
        <f t="shared" si="0"/>
        <v>810.65095536536398</v>
      </c>
      <c r="G12" s="115">
        <f t="shared" si="1"/>
        <v>30.191834108457126</v>
      </c>
    </row>
    <row r="13" spans="1:7" ht="22.5" customHeight="1" x14ac:dyDescent="0.2">
      <c r="A13" s="57" t="s">
        <v>193</v>
      </c>
      <c r="B13" s="9">
        <f>B14+B15+B16</f>
        <v>6088712.1299999999</v>
      </c>
      <c r="C13" s="9">
        <f>C14+C15+C16</f>
        <v>19466838</v>
      </c>
      <c r="D13" s="9">
        <f>D14+D15+D16</f>
        <v>19466838</v>
      </c>
      <c r="E13" s="9">
        <f>E14+E15+E16</f>
        <v>10011721.119999999</v>
      </c>
      <c r="F13" s="116">
        <f t="shared" si="0"/>
        <v>164.43085017389382</v>
      </c>
      <c r="G13" s="115">
        <f t="shared" si="1"/>
        <v>51.429621595453767</v>
      </c>
    </row>
    <row r="14" spans="1:7" ht="27.75" customHeight="1" x14ac:dyDescent="0.2">
      <c r="A14" s="207" t="s">
        <v>288</v>
      </c>
      <c r="B14" s="98">
        <v>6025617.7000000002</v>
      </c>
      <c r="C14" s="98">
        <v>18034838</v>
      </c>
      <c r="D14" s="98">
        <v>18034838</v>
      </c>
      <c r="E14" s="98">
        <v>8896069.6699999999</v>
      </c>
      <c r="F14" s="116">
        <f t="shared" si="0"/>
        <v>147.63747242046239</v>
      </c>
      <c r="G14" s="115">
        <f t="shared" si="1"/>
        <v>49.327139339981876</v>
      </c>
    </row>
    <row r="15" spans="1:7" ht="22.5" customHeight="1" x14ac:dyDescent="0.2">
      <c r="A15" s="207" t="s">
        <v>289</v>
      </c>
      <c r="B15" s="98">
        <v>63094.43</v>
      </c>
      <c r="C15" s="98">
        <v>1432000</v>
      </c>
      <c r="D15" s="98">
        <v>1432000</v>
      </c>
      <c r="E15" s="98">
        <v>1092326.45</v>
      </c>
      <c r="F15" s="116">
        <f t="shared" si="0"/>
        <v>1731.2565467347908</v>
      </c>
      <c r="G15" s="115">
        <f t="shared" si="1"/>
        <v>76.279780027932958</v>
      </c>
    </row>
    <row r="16" spans="1:7" ht="22.5" customHeight="1" x14ac:dyDescent="0.2">
      <c r="A16" s="207" t="s">
        <v>290</v>
      </c>
      <c r="B16" s="98">
        <v>0</v>
      </c>
      <c r="C16" s="98">
        <v>0</v>
      </c>
      <c r="D16" s="98">
        <v>0</v>
      </c>
      <c r="E16" s="98">
        <v>23325</v>
      </c>
      <c r="F16" s="116" t="e">
        <f t="shared" si="0"/>
        <v>#DIV/0!</v>
      </c>
      <c r="G16" s="115" t="e">
        <f t="shared" si="1"/>
        <v>#DIV/0!</v>
      </c>
    </row>
    <row r="17" spans="1:7" ht="22.5" customHeight="1" x14ac:dyDescent="0.2">
      <c r="A17" s="57" t="s">
        <v>194</v>
      </c>
      <c r="B17" s="9">
        <v>381132.44</v>
      </c>
      <c r="C17" s="9">
        <v>714740</v>
      </c>
      <c r="D17" s="9">
        <v>714740</v>
      </c>
      <c r="E17" s="9">
        <v>260975.52</v>
      </c>
      <c r="F17" s="116">
        <f t="shared" si="0"/>
        <v>68.47370955880848</v>
      </c>
      <c r="G17" s="115">
        <f t="shared" si="1"/>
        <v>36.513350309203346</v>
      </c>
    </row>
    <row r="18" spans="1:7" ht="22.5" customHeight="1" x14ac:dyDescent="0.2">
      <c r="A18" s="207" t="s">
        <v>291</v>
      </c>
      <c r="B18" s="98">
        <v>0</v>
      </c>
      <c r="C18" s="98">
        <v>60280</v>
      </c>
      <c r="D18" s="98">
        <v>60280</v>
      </c>
      <c r="E18" s="98">
        <v>0</v>
      </c>
      <c r="F18" s="116" t="e">
        <f t="shared" si="0"/>
        <v>#DIV/0!</v>
      </c>
      <c r="G18" s="115">
        <f t="shared" si="1"/>
        <v>0</v>
      </c>
    </row>
    <row r="19" spans="1:7" ht="22.5" customHeight="1" x14ac:dyDescent="0.2">
      <c r="A19" s="207" t="s">
        <v>292</v>
      </c>
      <c r="B19" s="98">
        <v>381132.44</v>
      </c>
      <c r="C19" s="98">
        <v>654460</v>
      </c>
      <c r="D19" s="98">
        <v>654460</v>
      </c>
      <c r="E19" s="98">
        <v>260975.52</v>
      </c>
      <c r="F19" s="116">
        <f t="shared" si="0"/>
        <v>68.47370955880848</v>
      </c>
      <c r="G19" s="115">
        <f t="shared" si="1"/>
        <v>39.876466094184515</v>
      </c>
    </row>
    <row r="20" spans="1:7" ht="22.5" customHeight="1" x14ac:dyDescent="0.2">
      <c r="A20" s="57" t="s">
        <v>195</v>
      </c>
      <c r="B20" s="9">
        <v>0</v>
      </c>
      <c r="C20" s="9">
        <v>12000</v>
      </c>
      <c r="D20" s="9">
        <v>12000</v>
      </c>
      <c r="E20" s="9">
        <v>0</v>
      </c>
      <c r="F20" s="116" t="e">
        <f t="shared" si="0"/>
        <v>#DIV/0!</v>
      </c>
      <c r="G20" s="115">
        <f t="shared" si="1"/>
        <v>0</v>
      </c>
    </row>
    <row r="21" spans="1:7" ht="22.5" customHeight="1" x14ac:dyDescent="0.2">
      <c r="A21" s="207" t="s">
        <v>293</v>
      </c>
      <c r="B21" s="98">
        <v>0</v>
      </c>
      <c r="C21" s="98">
        <v>12000</v>
      </c>
      <c r="D21" s="98">
        <v>12000</v>
      </c>
      <c r="E21" s="98">
        <v>0</v>
      </c>
      <c r="F21" s="116" t="e">
        <f t="shared" si="0"/>
        <v>#DIV/0!</v>
      </c>
      <c r="G21" s="115">
        <f t="shared" si="1"/>
        <v>0</v>
      </c>
    </row>
    <row r="22" spans="1:7" ht="38.25" x14ac:dyDescent="0.2">
      <c r="A22" s="57" t="s">
        <v>196</v>
      </c>
      <c r="B22" s="9">
        <v>15578.91</v>
      </c>
      <c r="C22" s="9">
        <v>10000</v>
      </c>
      <c r="D22" s="9">
        <v>10000</v>
      </c>
      <c r="E22" s="9">
        <v>19162.38</v>
      </c>
      <c r="F22" s="116">
        <f t="shared" si="0"/>
        <v>123.00205855223506</v>
      </c>
      <c r="G22" s="115">
        <f t="shared" si="1"/>
        <v>191.62380000000002</v>
      </c>
    </row>
    <row r="23" spans="1:7" ht="42" customHeight="1" x14ac:dyDescent="0.2">
      <c r="A23" s="207" t="s">
        <v>294</v>
      </c>
      <c r="B23" s="98">
        <v>15578.91</v>
      </c>
      <c r="C23" s="98">
        <v>10000</v>
      </c>
      <c r="D23" s="98">
        <v>10000</v>
      </c>
      <c r="E23" s="98">
        <v>19162.38</v>
      </c>
      <c r="F23" s="116">
        <f t="shared" si="0"/>
        <v>123.00205855223506</v>
      </c>
      <c r="G23" s="115">
        <f t="shared" si="1"/>
        <v>191.62380000000002</v>
      </c>
    </row>
    <row r="24" spans="1:7" ht="20.25" customHeight="1" x14ac:dyDescent="0.2">
      <c r="A24" s="110" t="s">
        <v>188</v>
      </c>
      <c r="B24" s="99">
        <f>B25+B27+B30+B34+B38+B40</f>
        <v>8472476.2699999996</v>
      </c>
      <c r="C24" s="99">
        <f>C25+C27+C30+C34+C38+C40</f>
        <v>22237518</v>
      </c>
      <c r="D24" s="99">
        <f>D25+D27+D30+D34+D38+D40</f>
        <v>22237518</v>
      </c>
      <c r="E24" s="99">
        <f>E25+E27+E30+E34+E38+E40</f>
        <v>10870417.700000001</v>
      </c>
      <c r="F24" s="208">
        <f t="shared" si="0"/>
        <v>128.30272229254649</v>
      </c>
      <c r="G24" s="209">
        <f t="shared" ref="G24:G41" si="2">E24/D24*100</f>
        <v>48.883232832009405</v>
      </c>
    </row>
    <row r="25" spans="1:7" ht="22.5" customHeight="1" x14ac:dyDescent="0.2">
      <c r="A25" s="57" t="s">
        <v>191</v>
      </c>
      <c r="B25" s="9">
        <v>1339000</v>
      </c>
      <c r="C25" s="9">
        <v>1531000</v>
      </c>
      <c r="D25" s="9">
        <v>1531000</v>
      </c>
      <c r="E25" s="9">
        <v>93442.07</v>
      </c>
      <c r="F25" s="116">
        <f t="shared" ref="F25:F41" si="3">E25/B25*100</f>
        <v>6.9784966392830476</v>
      </c>
      <c r="G25" s="115">
        <f t="shared" si="2"/>
        <v>6.1033357282821692</v>
      </c>
    </row>
    <row r="26" spans="1:7" ht="22.5" customHeight="1" x14ac:dyDescent="0.2">
      <c r="A26" s="207" t="s">
        <v>286</v>
      </c>
      <c r="B26" s="98">
        <v>1339000</v>
      </c>
      <c r="C26" s="98">
        <v>1531000</v>
      </c>
      <c r="D26" s="98">
        <v>1531000</v>
      </c>
      <c r="E26" s="98">
        <v>93442.07</v>
      </c>
      <c r="F26" s="116">
        <f t="shared" si="3"/>
        <v>6.9784966392830476</v>
      </c>
      <c r="G26" s="115">
        <f t="shared" si="2"/>
        <v>6.1033357282821692</v>
      </c>
    </row>
    <row r="27" spans="1:7" ht="13.5" customHeight="1" x14ac:dyDescent="0.2">
      <c r="A27" s="57" t="s">
        <v>192</v>
      </c>
      <c r="B27" s="9">
        <f>B28+B29</f>
        <v>208285.81</v>
      </c>
      <c r="C27" s="9">
        <f>C28+C29</f>
        <v>502940</v>
      </c>
      <c r="D27" s="9">
        <f>D28+D29</f>
        <v>502940</v>
      </c>
      <c r="E27" s="9">
        <v>324982.36</v>
      </c>
      <c r="F27" s="116">
        <f t="shared" si="3"/>
        <v>156.02712445941469</v>
      </c>
      <c r="G27" s="115">
        <f t="shared" si="2"/>
        <v>64.616526822284953</v>
      </c>
    </row>
    <row r="28" spans="1:7" ht="13.5" customHeight="1" x14ac:dyDescent="0.2">
      <c r="A28" s="207" t="s">
        <v>287</v>
      </c>
      <c r="B28" s="98">
        <v>208285.81</v>
      </c>
      <c r="C28" s="98">
        <v>442940</v>
      </c>
      <c r="D28" s="98">
        <v>442940</v>
      </c>
      <c r="E28" s="98">
        <v>105441.77</v>
      </c>
      <c r="F28" s="116">
        <f t="shared" si="3"/>
        <v>50.623597450061531</v>
      </c>
      <c r="G28" s="115">
        <f t="shared" si="2"/>
        <v>23.804978100871452</v>
      </c>
    </row>
    <row r="29" spans="1:7" ht="27.75" customHeight="1" x14ac:dyDescent="0.2">
      <c r="A29" s="207" t="s">
        <v>295</v>
      </c>
      <c r="B29" s="98">
        <v>0</v>
      </c>
      <c r="C29" s="98">
        <v>60000</v>
      </c>
      <c r="D29" s="98">
        <v>60000</v>
      </c>
      <c r="E29" s="98">
        <v>219540.59</v>
      </c>
      <c r="F29" s="116" t="e">
        <f t="shared" si="3"/>
        <v>#DIV/0!</v>
      </c>
      <c r="G29" s="115">
        <f t="shared" si="2"/>
        <v>365.90098333333333</v>
      </c>
    </row>
    <row r="30" spans="1:7" ht="22.5" customHeight="1" x14ac:dyDescent="0.2">
      <c r="A30" s="57" t="s">
        <v>193</v>
      </c>
      <c r="B30" s="9">
        <f>B31+B32+B33</f>
        <v>6218252.6699999999</v>
      </c>
      <c r="C30" s="9">
        <f>C31+C32+C33</f>
        <v>19466838</v>
      </c>
      <c r="D30" s="9">
        <f>D31+D32+D33</f>
        <v>19466838</v>
      </c>
      <c r="E30" s="9">
        <f>E31+E32+E33</f>
        <v>10198764.07</v>
      </c>
      <c r="F30" s="116">
        <f t="shared" si="3"/>
        <v>164.01334283510226</v>
      </c>
      <c r="G30" s="115">
        <f t="shared" si="2"/>
        <v>52.390450210763561</v>
      </c>
    </row>
    <row r="31" spans="1:7" ht="27.75" customHeight="1" x14ac:dyDescent="0.2">
      <c r="A31" s="207" t="s">
        <v>288</v>
      </c>
      <c r="B31" s="98">
        <v>6094418.9400000004</v>
      </c>
      <c r="C31" s="98">
        <v>18034838</v>
      </c>
      <c r="D31" s="98">
        <v>18034838</v>
      </c>
      <c r="E31" s="98">
        <v>8862209.2400000002</v>
      </c>
      <c r="F31" s="116">
        <f t="shared" si="3"/>
        <v>145.41516307377452</v>
      </c>
      <c r="G31" s="115">
        <f t="shared" si="2"/>
        <v>49.139389219908715</v>
      </c>
    </row>
    <row r="32" spans="1:7" ht="22.5" customHeight="1" x14ac:dyDescent="0.2">
      <c r="A32" s="207" t="s">
        <v>289</v>
      </c>
      <c r="B32" s="98">
        <v>81974.02</v>
      </c>
      <c r="C32" s="98">
        <v>1432000</v>
      </c>
      <c r="D32" s="98">
        <v>1432000</v>
      </c>
      <c r="E32" s="98">
        <v>1092326.45</v>
      </c>
      <c r="F32" s="116">
        <f t="shared" si="3"/>
        <v>1332.527610577107</v>
      </c>
      <c r="G32" s="115">
        <f t="shared" si="2"/>
        <v>76.279780027932958</v>
      </c>
    </row>
    <row r="33" spans="1:7" ht="22.5" customHeight="1" x14ac:dyDescent="0.2">
      <c r="A33" s="207" t="s">
        <v>290</v>
      </c>
      <c r="B33" s="98">
        <v>41859.71</v>
      </c>
      <c r="C33" s="98">
        <v>0</v>
      </c>
      <c r="D33" s="98">
        <v>0</v>
      </c>
      <c r="E33" s="98">
        <v>244228.38</v>
      </c>
      <c r="F33" s="116">
        <f t="shared" si="3"/>
        <v>583.44498803264526</v>
      </c>
      <c r="G33" s="115" t="e">
        <f t="shared" si="2"/>
        <v>#DIV/0!</v>
      </c>
    </row>
    <row r="34" spans="1:7" ht="22.5" customHeight="1" x14ac:dyDescent="0.2">
      <c r="A34" s="57" t="s">
        <v>194</v>
      </c>
      <c r="B34" s="9">
        <f>B35+B36+B37</f>
        <v>687667.85</v>
      </c>
      <c r="C34" s="9">
        <f>C35+C36+C37</f>
        <v>714740</v>
      </c>
      <c r="D34" s="9">
        <f>D35+D36+D37</f>
        <v>714740</v>
      </c>
      <c r="E34" s="9">
        <f>E35+E36+E37</f>
        <v>230209.98</v>
      </c>
      <c r="F34" s="116">
        <f t="shared" si="3"/>
        <v>33.476914763428304</v>
      </c>
      <c r="G34" s="115">
        <f t="shared" si="2"/>
        <v>32.208912331757006</v>
      </c>
    </row>
    <row r="35" spans="1:7" ht="22.5" customHeight="1" x14ac:dyDescent="0.2">
      <c r="A35" s="207" t="s">
        <v>291</v>
      </c>
      <c r="B35" s="98">
        <v>0</v>
      </c>
      <c r="C35" s="98">
        <v>60280</v>
      </c>
      <c r="D35" s="98">
        <v>60280</v>
      </c>
      <c r="E35" s="98">
        <v>0</v>
      </c>
      <c r="F35" s="116" t="e">
        <f t="shared" si="3"/>
        <v>#DIV/0!</v>
      </c>
      <c r="G35" s="115">
        <f t="shared" si="2"/>
        <v>0</v>
      </c>
    </row>
    <row r="36" spans="1:7" ht="22.5" customHeight="1" x14ac:dyDescent="0.2">
      <c r="A36" s="207" t="s">
        <v>292</v>
      </c>
      <c r="B36" s="98">
        <v>663455.6</v>
      </c>
      <c r="C36" s="98">
        <v>654460</v>
      </c>
      <c r="D36" s="98">
        <v>654460</v>
      </c>
      <c r="E36" s="98">
        <v>230209.98</v>
      </c>
      <c r="F36" s="116">
        <f t="shared" si="3"/>
        <v>34.698626403937205</v>
      </c>
      <c r="G36" s="115">
        <f t="shared" si="2"/>
        <v>35.175561531644412</v>
      </c>
    </row>
    <row r="37" spans="1:7" ht="22.5" customHeight="1" x14ac:dyDescent="0.2">
      <c r="A37" s="207" t="s">
        <v>296</v>
      </c>
      <c r="B37" s="98">
        <v>24212.25</v>
      </c>
      <c r="C37" s="98">
        <v>0</v>
      </c>
      <c r="D37" s="98">
        <v>0</v>
      </c>
      <c r="E37" s="98">
        <v>0</v>
      </c>
      <c r="F37" s="116">
        <f t="shared" si="3"/>
        <v>0</v>
      </c>
      <c r="G37" s="115" t="e">
        <f t="shared" si="2"/>
        <v>#DIV/0!</v>
      </c>
    </row>
    <row r="38" spans="1:7" ht="22.5" customHeight="1" x14ac:dyDescent="0.2">
      <c r="A38" s="57" t="s">
        <v>195</v>
      </c>
      <c r="B38" s="9">
        <v>0</v>
      </c>
      <c r="C38" s="9">
        <v>12000</v>
      </c>
      <c r="D38" s="9">
        <v>12000</v>
      </c>
      <c r="E38" s="9">
        <v>0</v>
      </c>
      <c r="F38" s="116" t="e">
        <f t="shared" si="3"/>
        <v>#DIV/0!</v>
      </c>
      <c r="G38" s="115">
        <f t="shared" si="2"/>
        <v>0</v>
      </c>
    </row>
    <row r="39" spans="1:7" ht="22.5" customHeight="1" x14ac:dyDescent="0.2">
      <c r="A39" s="207" t="s">
        <v>293</v>
      </c>
      <c r="B39" s="98">
        <v>0</v>
      </c>
      <c r="C39" s="98">
        <v>12000</v>
      </c>
      <c r="D39" s="98">
        <v>12000</v>
      </c>
      <c r="E39" s="98">
        <v>0</v>
      </c>
      <c r="F39" s="116" t="e">
        <f t="shared" si="3"/>
        <v>#DIV/0!</v>
      </c>
      <c r="G39" s="115">
        <f t="shared" si="2"/>
        <v>0</v>
      </c>
    </row>
    <row r="40" spans="1:7" ht="38.25" x14ac:dyDescent="0.2">
      <c r="A40" s="57" t="s">
        <v>196</v>
      </c>
      <c r="B40" s="9">
        <v>19269.939999999999</v>
      </c>
      <c r="C40" s="9">
        <v>10000</v>
      </c>
      <c r="D40" s="9">
        <v>10000</v>
      </c>
      <c r="E40" s="9">
        <v>23019.22</v>
      </c>
      <c r="F40" s="116">
        <f t="shared" si="3"/>
        <v>119.45662518928447</v>
      </c>
      <c r="G40" s="115">
        <f t="shared" si="2"/>
        <v>230.19220000000001</v>
      </c>
    </row>
    <row r="41" spans="1:7" ht="38.25" x14ac:dyDescent="0.2">
      <c r="A41" s="207" t="s">
        <v>294</v>
      </c>
      <c r="B41" s="210">
        <v>19269.939999999999</v>
      </c>
      <c r="C41" s="210">
        <v>1000</v>
      </c>
      <c r="D41" s="210">
        <v>10000</v>
      </c>
      <c r="E41" s="210">
        <v>23019.22</v>
      </c>
      <c r="F41" s="116">
        <f t="shared" si="3"/>
        <v>119.45662518928447</v>
      </c>
      <c r="G41" s="115">
        <f t="shared" si="2"/>
        <v>230.19220000000001</v>
      </c>
    </row>
  </sheetData>
  <mergeCells count="2">
    <mergeCell ref="A3:G3"/>
    <mergeCell ref="A4:G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zoomScaleNormal="100" workbookViewId="0">
      <selection activeCell="E12" sqref="E12"/>
    </sheetView>
  </sheetViews>
  <sheetFormatPr defaultColWidth="9.140625" defaultRowHeight="14.25" x14ac:dyDescent="0.2"/>
  <cols>
    <col min="1" max="1" width="48.7109375" style="124" customWidth="1"/>
    <col min="2" max="5" width="15" style="124" customWidth="1"/>
    <col min="6" max="7" width="7.85546875" style="124" bestFit="1" customWidth="1"/>
    <col min="8" max="16384" width="9.140625" style="124"/>
  </cols>
  <sheetData>
    <row r="1" spans="1:7" x14ac:dyDescent="0.2">
      <c r="A1" s="112" t="s">
        <v>14</v>
      </c>
      <c r="B1" s="112"/>
      <c r="C1" s="112"/>
      <c r="D1" s="112"/>
      <c r="E1" s="112"/>
      <c r="F1" s="112"/>
      <c r="G1" s="112"/>
    </row>
    <row r="2" spans="1:7" x14ac:dyDescent="0.2">
      <c r="A2" s="114"/>
      <c r="B2" s="114"/>
      <c r="C2" s="114"/>
      <c r="D2" s="114"/>
      <c r="E2" s="114"/>
      <c r="F2" s="114"/>
      <c r="G2" s="114"/>
    </row>
    <row r="3" spans="1:7" x14ac:dyDescent="0.2">
      <c r="A3" s="211"/>
      <c r="B3" s="211"/>
      <c r="C3" s="211"/>
      <c r="D3" s="211"/>
      <c r="E3" s="211"/>
      <c r="F3" s="211"/>
      <c r="G3" s="211"/>
    </row>
    <row r="4" spans="1:7" x14ac:dyDescent="0.2">
      <c r="A4" s="211" t="s">
        <v>198</v>
      </c>
      <c r="B4" s="211"/>
      <c r="C4" s="211"/>
      <c r="D4" s="211"/>
      <c r="E4" s="211"/>
      <c r="F4" s="211"/>
      <c r="G4" s="211"/>
    </row>
    <row r="7" spans="1:7" ht="33.75" x14ac:dyDescent="0.2">
      <c r="A7" s="147" t="s">
        <v>197</v>
      </c>
      <c r="B7" s="102" t="s">
        <v>239</v>
      </c>
      <c r="C7" s="103" t="s">
        <v>236</v>
      </c>
      <c r="D7" s="103" t="s">
        <v>237</v>
      </c>
      <c r="E7" s="102" t="s">
        <v>238</v>
      </c>
      <c r="F7" s="148" t="s">
        <v>182</v>
      </c>
      <c r="G7" s="148" t="s">
        <v>182</v>
      </c>
    </row>
    <row r="8" spans="1:7" ht="9" customHeight="1" x14ac:dyDescent="0.2">
      <c r="A8" s="104">
        <v>1</v>
      </c>
      <c r="B8" s="105">
        <v>2</v>
      </c>
      <c r="C8" s="104">
        <v>3</v>
      </c>
      <c r="D8" s="104">
        <v>4</v>
      </c>
      <c r="E8" s="104">
        <v>5</v>
      </c>
      <c r="F8" s="104" t="s">
        <v>12</v>
      </c>
      <c r="G8" s="104" t="s">
        <v>171</v>
      </c>
    </row>
    <row r="9" spans="1:7" x14ac:dyDescent="0.2">
      <c r="A9" s="118" t="s">
        <v>90</v>
      </c>
      <c r="B9" s="9">
        <f>B10</f>
        <v>8472476.2699999996</v>
      </c>
      <c r="C9" s="9">
        <f>C10</f>
        <v>22237518</v>
      </c>
      <c r="D9" s="9">
        <f>D10</f>
        <v>22237518</v>
      </c>
      <c r="E9" s="9">
        <f>E10</f>
        <v>10870417.699999999</v>
      </c>
      <c r="F9" s="117">
        <f>E9/B9*100</f>
        <v>128.30272229254646</v>
      </c>
      <c r="G9" s="143">
        <f>E9/D9*100</f>
        <v>48.883232832009398</v>
      </c>
    </row>
    <row r="10" spans="1:7" x14ac:dyDescent="0.2">
      <c r="A10" s="118" t="s">
        <v>91</v>
      </c>
      <c r="B10" s="9">
        <f>SUM(B11:B12)</f>
        <v>8472476.2699999996</v>
      </c>
      <c r="C10" s="9">
        <f>SUM(C11:C12)</f>
        <v>22237518</v>
      </c>
      <c r="D10" s="9">
        <f>SUM(D11:D12)</f>
        <v>22237518</v>
      </c>
      <c r="E10" s="9">
        <f>SUM(E11:E12)</f>
        <v>10870417.699999999</v>
      </c>
      <c r="F10" s="117">
        <f>E10/B10*100</f>
        <v>128.30272229254646</v>
      </c>
      <c r="G10" s="143">
        <f>E10/D10*100</f>
        <v>48.883232832009398</v>
      </c>
    </row>
    <row r="11" spans="1:7" x14ac:dyDescent="0.2">
      <c r="A11" s="85" t="s">
        <v>169</v>
      </c>
      <c r="B11" s="98">
        <v>8472476.2699999996</v>
      </c>
      <c r="C11" s="98">
        <v>22237518</v>
      </c>
      <c r="D11" s="98">
        <v>22237518</v>
      </c>
      <c r="E11" s="98">
        <v>10870417.699999999</v>
      </c>
      <c r="F11" s="117">
        <f>E11/B11*100</f>
        <v>128.30272229254646</v>
      </c>
      <c r="G11" s="143">
        <f>E11/D11*100</f>
        <v>48.883232832009398</v>
      </c>
    </row>
    <row r="12" spans="1:7" x14ac:dyDescent="0.2">
      <c r="A12" s="85"/>
      <c r="B12" s="98"/>
      <c r="C12" s="9"/>
      <c r="D12" s="9"/>
      <c r="E12" s="8"/>
      <c r="F12" s="117"/>
      <c r="G12" s="143"/>
    </row>
  </sheetData>
  <mergeCells count="2">
    <mergeCell ref="A3:G3"/>
    <mergeCell ref="A4:G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C21" sqref="C21"/>
    </sheetView>
  </sheetViews>
  <sheetFormatPr defaultColWidth="9.140625" defaultRowHeight="14.25" x14ac:dyDescent="0.2"/>
  <cols>
    <col min="1" max="1" width="56.5703125" style="124" customWidth="1"/>
    <col min="2" max="2" width="14" style="124" customWidth="1"/>
    <col min="3" max="3" width="14.140625" style="124" bestFit="1" customWidth="1"/>
    <col min="4" max="4" width="15.42578125" style="124" bestFit="1" customWidth="1"/>
    <col min="5" max="5" width="13.5703125" style="124" bestFit="1" customWidth="1"/>
    <col min="6" max="6" width="8.5703125" style="124" bestFit="1" customWidth="1"/>
    <col min="7" max="7" width="7.85546875" style="124" bestFit="1" customWidth="1"/>
    <col min="8" max="16384" width="9.140625" style="124"/>
  </cols>
  <sheetData>
    <row r="1" spans="1:7" x14ac:dyDescent="0.2">
      <c r="A1" s="100" t="s">
        <v>14</v>
      </c>
      <c r="B1" s="100"/>
      <c r="C1" s="100"/>
      <c r="D1" s="100"/>
      <c r="E1" s="100"/>
      <c r="F1" s="100"/>
      <c r="G1" s="100"/>
    </row>
    <row r="2" spans="1:7" x14ac:dyDescent="0.2">
      <c r="A2" s="101"/>
      <c r="B2" s="101"/>
      <c r="C2" s="101"/>
      <c r="D2" s="101"/>
      <c r="E2" s="101"/>
      <c r="F2" s="101"/>
      <c r="G2" s="101"/>
    </row>
    <row r="3" spans="1:7" x14ac:dyDescent="0.2">
      <c r="A3" s="211" t="s">
        <v>172</v>
      </c>
      <c r="B3" s="211"/>
      <c r="C3" s="211"/>
      <c r="D3" s="211"/>
      <c r="E3" s="211"/>
      <c r="F3" s="211"/>
      <c r="G3" s="211"/>
    </row>
    <row r="4" spans="1:7" x14ac:dyDescent="0.2">
      <c r="A4" s="211" t="s">
        <v>200</v>
      </c>
      <c r="B4" s="211"/>
      <c r="C4" s="211"/>
      <c r="D4" s="211"/>
      <c r="E4" s="211"/>
      <c r="F4" s="211"/>
      <c r="G4" s="211"/>
    </row>
    <row r="5" spans="1:7" x14ac:dyDescent="0.2">
      <c r="A5" s="211" t="s">
        <v>201</v>
      </c>
      <c r="B5" s="211"/>
      <c r="C5" s="211"/>
      <c r="D5" s="211"/>
      <c r="E5" s="211"/>
      <c r="F5" s="211"/>
      <c r="G5" s="211"/>
    </row>
    <row r="7" spans="1:7" ht="36" customHeight="1" x14ac:dyDescent="0.2">
      <c r="A7" s="147" t="s">
        <v>197</v>
      </c>
      <c r="B7" s="102" t="s">
        <v>239</v>
      </c>
      <c r="C7" s="103" t="s">
        <v>236</v>
      </c>
      <c r="D7" s="103" t="s">
        <v>237</v>
      </c>
      <c r="E7" s="102" t="s">
        <v>238</v>
      </c>
      <c r="F7" s="148" t="s">
        <v>182</v>
      </c>
      <c r="G7" s="148" t="s">
        <v>182</v>
      </c>
    </row>
    <row r="8" spans="1:7" ht="9" customHeight="1" x14ac:dyDescent="0.2">
      <c r="A8" s="104">
        <v>1</v>
      </c>
      <c r="B8" s="105">
        <v>2</v>
      </c>
      <c r="C8" s="104">
        <v>3</v>
      </c>
      <c r="D8" s="104">
        <v>4</v>
      </c>
      <c r="E8" s="104">
        <v>5</v>
      </c>
      <c r="F8" s="104" t="s">
        <v>12</v>
      </c>
      <c r="G8" s="104" t="s">
        <v>171</v>
      </c>
    </row>
    <row r="9" spans="1:7" ht="21" customHeight="1" x14ac:dyDescent="0.2">
      <c r="A9" s="123" t="s">
        <v>199</v>
      </c>
      <c r="B9" s="110"/>
      <c r="C9" s="110"/>
      <c r="D9" s="122"/>
      <c r="E9" s="125"/>
      <c r="F9" s="125"/>
      <c r="G9" s="125"/>
    </row>
    <row r="10" spans="1:7" x14ac:dyDescent="0.2">
      <c r="A10" s="8" t="s">
        <v>223</v>
      </c>
      <c r="B10" s="9">
        <f t="shared" ref="B10:E11" si="0">B11</f>
        <v>0</v>
      </c>
      <c r="C10" s="9">
        <f t="shared" si="0"/>
        <v>262500</v>
      </c>
      <c r="D10" s="9">
        <f t="shared" si="0"/>
        <v>252500</v>
      </c>
      <c r="E10" s="9">
        <f t="shared" si="0"/>
        <v>131250</v>
      </c>
      <c r="F10" s="121" t="e">
        <f>E10/B10*100</f>
        <v>#DIV/0!</v>
      </c>
      <c r="G10" s="144">
        <f>E10/D10*100</f>
        <v>51.980198019801982</v>
      </c>
    </row>
    <row r="11" spans="1:7" x14ac:dyDescent="0.2">
      <c r="A11" s="8" t="s">
        <v>224</v>
      </c>
      <c r="B11" s="9">
        <f t="shared" si="0"/>
        <v>0</v>
      </c>
      <c r="C11" s="9">
        <f t="shared" si="0"/>
        <v>262500</v>
      </c>
      <c r="D11" s="9">
        <f t="shared" si="0"/>
        <v>252500</v>
      </c>
      <c r="E11" s="9">
        <f t="shared" si="0"/>
        <v>131250</v>
      </c>
      <c r="F11" s="121" t="e">
        <f>E11/B11*100</f>
        <v>#DIV/0!</v>
      </c>
      <c r="G11" s="144">
        <f>E11/D11*100</f>
        <v>51.980198019801982</v>
      </c>
    </row>
    <row r="12" spans="1:7" ht="38.25" x14ac:dyDescent="0.2">
      <c r="A12" s="8" t="s">
        <v>225</v>
      </c>
      <c r="B12" s="98">
        <v>0</v>
      </c>
      <c r="C12" s="98">
        <v>262500</v>
      </c>
      <c r="D12" s="98">
        <v>252500</v>
      </c>
      <c r="E12" s="98">
        <v>131250</v>
      </c>
      <c r="F12" s="121" t="e">
        <f>E12/B12*100</f>
        <v>#DIV/0!</v>
      </c>
      <c r="G12" s="144">
        <f>E12/D12*100</f>
        <v>51.980198019801982</v>
      </c>
    </row>
    <row r="13" spans="1:7" ht="25.15" customHeight="1" x14ac:dyDescent="0.2">
      <c r="A13" s="110" t="s">
        <v>227</v>
      </c>
      <c r="B13" s="99"/>
      <c r="C13" s="99">
        <f>C10</f>
        <v>262500</v>
      </c>
      <c r="D13" s="99">
        <f>D10</f>
        <v>252500</v>
      </c>
      <c r="E13" s="99">
        <f>E10</f>
        <v>131250</v>
      </c>
      <c r="F13" s="121" t="e">
        <f>E13/B13*100</f>
        <v>#DIV/0!</v>
      </c>
      <c r="G13" s="144">
        <f>E13/D13*100</f>
        <v>51.980198019801982</v>
      </c>
    </row>
  </sheetData>
  <mergeCells count="3">
    <mergeCell ref="A3:G3"/>
    <mergeCell ref="A5:G5"/>
    <mergeCell ref="A4:G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zoomScaleNormal="100" workbookViewId="0">
      <selection activeCell="E21" sqref="E21"/>
    </sheetView>
  </sheetViews>
  <sheetFormatPr defaultColWidth="9.140625" defaultRowHeight="14.25" x14ac:dyDescent="0.2"/>
  <cols>
    <col min="1" max="1" width="48.7109375" style="124" customWidth="1"/>
    <col min="2" max="2" width="15" style="124" customWidth="1"/>
    <col min="3" max="3" width="15.7109375" style="124" customWidth="1"/>
    <col min="4" max="4" width="16.28515625" style="124" customWidth="1"/>
    <col min="5" max="5" width="15.140625" style="124" customWidth="1"/>
    <col min="6" max="6" width="8.5703125" style="124" customWidth="1"/>
    <col min="7" max="7" width="7.85546875" style="124" customWidth="1"/>
    <col min="8" max="16384" width="9.140625" style="124"/>
  </cols>
  <sheetData>
    <row r="1" spans="1:7" x14ac:dyDescent="0.2">
      <c r="A1" s="100" t="s">
        <v>14</v>
      </c>
      <c r="B1" s="100"/>
      <c r="C1" s="100"/>
      <c r="D1" s="100"/>
      <c r="E1" s="100"/>
      <c r="F1" s="100"/>
      <c r="G1" s="100"/>
    </row>
    <row r="2" spans="1:7" x14ac:dyDescent="0.2">
      <c r="A2" s="101"/>
      <c r="B2" s="101"/>
      <c r="C2" s="101"/>
      <c r="D2" s="101"/>
      <c r="E2" s="101"/>
      <c r="F2" s="101"/>
      <c r="G2" s="101"/>
    </row>
    <row r="3" spans="1:7" x14ac:dyDescent="0.2">
      <c r="A3" s="211"/>
      <c r="B3" s="211"/>
      <c r="C3" s="211"/>
      <c r="D3" s="211"/>
      <c r="E3" s="211"/>
      <c r="F3" s="211"/>
      <c r="G3" s="211"/>
    </row>
    <row r="4" spans="1:7" x14ac:dyDescent="0.2">
      <c r="A4" s="211"/>
      <c r="B4" s="211"/>
      <c r="C4" s="211"/>
      <c r="D4" s="211"/>
      <c r="E4" s="211"/>
      <c r="F4" s="211"/>
      <c r="G4" s="211"/>
    </row>
    <row r="5" spans="1:7" x14ac:dyDescent="0.2">
      <c r="A5" s="211" t="s">
        <v>202</v>
      </c>
      <c r="B5" s="211"/>
      <c r="C5" s="211"/>
      <c r="D5" s="211"/>
      <c r="E5" s="211"/>
      <c r="F5" s="211"/>
      <c r="G5" s="211"/>
    </row>
    <row r="7" spans="1:7" ht="33.75" customHeight="1" x14ac:dyDescent="0.2">
      <c r="A7" s="147" t="s">
        <v>197</v>
      </c>
      <c r="B7" s="102" t="s">
        <v>239</v>
      </c>
      <c r="C7" s="103" t="s">
        <v>236</v>
      </c>
      <c r="D7" s="103" t="s">
        <v>237</v>
      </c>
      <c r="E7" s="102" t="s">
        <v>238</v>
      </c>
      <c r="F7" s="148" t="s">
        <v>182</v>
      </c>
      <c r="G7" s="148" t="s">
        <v>182</v>
      </c>
    </row>
    <row r="8" spans="1:7" ht="9" customHeight="1" x14ac:dyDescent="0.2">
      <c r="A8" s="104">
        <v>1</v>
      </c>
      <c r="B8" s="105">
        <v>2</v>
      </c>
      <c r="C8" s="104">
        <v>3</v>
      </c>
      <c r="D8" s="104">
        <v>4</v>
      </c>
      <c r="E8" s="104">
        <v>5</v>
      </c>
      <c r="F8" s="104" t="s">
        <v>12</v>
      </c>
      <c r="G8" s="104" t="s">
        <v>171</v>
      </c>
    </row>
    <row r="9" spans="1:7" x14ac:dyDescent="0.2">
      <c r="A9" s="136" t="s">
        <v>199</v>
      </c>
      <c r="B9" s="119"/>
      <c r="C9" s="119"/>
      <c r="D9" s="119"/>
      <c r="E9" s="119"/>
      <c r="F9" s="119"/>
      <c r="G9" s="145"/>
    </row>
    <row r="10" spans="1:7" x14ac:dyDescent="0.2">
      <c r="A10" s="57" t="s">
        <v>193</v>
      </c>
      <c r="B10" s="8">
        <f>B11</f>
        <v>0</v>
      </c>
      <c r="C10" s="9">
        <f>SUM(C11)</f>
        <v>262500</v>
      </c>
      <c r="D10" s="9">
        <f>SUM(D11)</f>
        <v>262500</v>
      </c>
      <c r="E10" s="9">
        <f>SUM(E11)</f>
        <v>13250</v>
      </c>
      <c r="F10" s="97" t="e">
        <f>E10/B10*100</f>
        <v>#DIV/0!</v>
      </c>
      <c r="G10" s="143">
        <f>E10/D10*100</f>
        <v>5.0476190476190474</v>
      </c>
    </row>
    <row r="11" spans="1:7" ht="24" x14ac:dyDescent="0.2">
      <c r="A11" s="26" t="s">
        <v>233</v>
      </c>
      <c r="B11" s="8">
        <v>0</v>
      </c>
      <c r="C11" s="98">
        <v>262500</v>
      </c>
      <c r="D11" s="98">
        <v>262500</v>
      </c>
      <c r="E11" s="98">
        <v>13250</v>
      </c>
      <c r="F11" s="97" t="e">
        <f>E11/B11*100</f>
        <v>#DIV/0!</v>
      </c>
      <c r="G11" s="143">
        <f>E11/D11*100</f>
        <v>5.0476190476190474</v>
      </c>
    </row>
    <row r="12" spans="1:7" x14ac:dyDescent="0.2">
      <c r="A12" s="136" t="s">
        <v>227</v>
      </c>
      <c r="B12" s="119">
        <f>SUM(B10)</f>
        <v>0</v>
      </c>
      <c r="C12" s="120">
        <f>SUM(C10)</f>
        <v>262500</v>
      </c>
      <c r="D12" s="120">
        <f>SUM(D10)</f>
        <v>262500</v>
      </c>
      <c r="E12" s="120">
        <f>SUM(E10)</f>
        <v>13250</v>
      </c>
      <c r="F12" s="97" t="e">
        <f>E12/B12*100</f>
        <v>#DIV/0!</v>
      </c>
      <c r="G12" s="146">
        <f>E12/D12*100</f>
        <v>5.0476190476190474</v>
      </c>
    </row>
  </sheetData>
  <mergeCells count="3">
    <mergeCell ref="A3:G3"/>
    <mergeCell ref="A4:G4"/>
    <mergeCell ref="A5:G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34"/>
  <sheetViews>
    <sheetView tabSelected="1" zoomScale="120" zoomScaleNormal="120" workbookViewId="0">
      <selection activeCell="C309" sqref="C309"/>
    </sheetView>
  </sheetViews>
  <sheetFormatPr defaultColWidth="9.140625" defaultRowHeight="14.25" x14ac:dyDescent="0.2"/>
  <cols>
    <col min="1" max="1" width="60.7109375" style="124" customWidth="1"/>
    <col min="2" max="2" width="14.140625" style="124" customWidth="1"/>
    <col min="3" max="3" width="13.7109375" style="124" bestFit="1" customWidth="1"/>
    <col min="4" max="4" width="13.28515625" style="124" customWidth="1"/>
    <col min="5" max="5" width="7.5703125" style="124" customWidth="1"/>
    <col min="6" max="16384" width="9.140625" style="124"/>
  </cols>
  <sheetData>
    <row r="1" spans="1:5" x14ac:dyDescent="0.2">
      <c r="A1" s="100" t="s">
        <v>14</v>
      </c>
      <c r="B1" s="100"/>
      <c r="C1" s="100"/>
      <c r="D1" s="100"/>
      <c r="E1" s="100"/>
    </row>
    <row r="2" spans="1:5" ht="7.9" customHeight="1" x14ac:dyDescent="0.2">
      <c r="A2" s="101"/>
      <c r="B2" s="101"/>
      <c r="C2" s="101"/>
      <c r="D2" s="101"/>
      <c r="E2" s="101"/>
    </row>
    <row r="3" spans="1:5" x14ac:dyDescent="0.2">
      <c r="A3" s="211" t="s">
        <v>203</v>
      </c>
      <c r="B3" s="211"/>
      <c r="C3" s="211"/>
      <c r="D3" s="211"/>
      <c r="E3" s="211"/>
    </row>
    <row r="4" spans="1:5" ht="7.15" customHeight="1" x14ac:dyDescent="0.2">
      <c r="A4" s="211"/>
      <c r="B4" s="211"/>
      <c r="C4" s="211"/>
      <c r="D4" s="211"/>
      <c r="E4" s="211"/>
    </row>
    <row r="5" spans="1:5" x14ac:dyDescent="0.2">
      <c r="A5" s="211" t="s">
        <v>204</v>
      </c>
      <c r="B5" s="211"/>
      <c r="C5" s="211"/>
      <c r="D5" s="211"/>
      <c r="E5" s="211"/>
    </row>
    <row r="7" spans="1:5" ht="36" customHeight="1" x14ac:dyDescent="0.2">
      <c r="A7" s="147" t="s">
        <v>197</v>
      </c>
      <c r="B7" s="103" t="s">
        <v>236</v>
      </c>
      <c r="C7" s="103" t="s">
        <v>237</v>
      </c>
      <c r="D7" s="102" t="s">
        <v>238</v>
      </c>
      <c r="E7" s="148" t="s">
        <v>182</v>
      </c>
    </row>
    <row r="8" spans="1:5" ht="9" customHeight="1" x14ac:dyDescent="0.2">
      <c r="A8" s="104">
        <v>1</v>
      </c>
      <c r="B8" s="104">
        <v>3</v>
      </c>
      <c r="C8" s="104">
        <v>4</v>
      </c>
      <c r="D8" s="104">
        <v>5</v>
      </c>
      <c r="E8" s="104" t="s">
        <v>171</v>
      </c>
    </row>
    <row r="9" spans="1:5" x14ac:dyDescent="0.2">
      <c r="A9" s="150" t="s">
        <v>92</v>
      </c>
      <c r="B9" s="151">
        <f>SUM(B10:B22)</f>
        <v>22237518</v>
      </c>
      <c r="C9" s="151">
        <f>SUM(C10:C22)</f>
        <v>22237518</v>
      </c>
      <c r="D9" s="151">
        <f>SUM(D10:D22)</f>
        <v>10870417.700000001</v>
      </c>
      <c r="E9" s="166">
        <f>D9/C9*100</f>
        <v>48.883232832009405</v>
      </c>
    </row>
    <row r="10" spans="1:5" x14ac:dyDescent="0.2">
      <c r="A10" s="5" t="s">
        <v>147</v>
      </c>
      <c r="B10" s="80">
        <v>1531000</v>
      </c>
      <c r="C10" s="80">
        <v>1531000</v>
      </c>
      <c r="D10" s="80">
        <v>93442.07</v>
      </c>
      <c r="E10" s="166">
        <f t="shared" ref="E10:E73" si="0">D10/C10*100</f>
        <v>6.1033357282821692</v>
      </c>
    </row>
    <row r="11" spans="1:5" x14ac:dyDescent="0.2">
      <c r="A11" s="5" t="s">
        <v>17</v>
      </c>
      <c r="B11" s="80">
        <v>442940</v>
      </c>
      <c r="C11" s="80">
        <v>442940</v>
      </c>
      <c r="D11" s="80">
        <v>105441.77</v>
      </c>
      <c r="E11" s="166">
        <f t="shared" si="0"/>
        <v>23.804978100871452</v>
      </c>
    </row>
    <row r="12" spans="1:5" ht="24" x14ac:dyDescent="0.2">
      <c r="A12" s="5" t="s">
        <v>246</v>
      </c>
      <c r="B12" s="80">
        <v>60000</v>
      </c>
      <c r="C12" s="80">
        <v>60000</v>
      </c>
      <c r="D12" s="80">
        <v>219540.59</v>
      </c>
      <c r="E12" s="166">
        <f t="shared" si="0"/>
        <v>365.90098333333333</v>
      </c>
    </row>
    <row r="13" spans="1:5" ht="15" customHeight="1" x14ac:dyDescent="0.2">
      <c r="A13" s="5" t="s">
        <v>18</v>
      </c>
      <c r="B13" s="80">
        <v>18034838</v>
      </c>
      <c r="C13" s="80">
        <v>18034838</v>
      </c>
      <c r="D13" s="80">
        <v>8862209.2400000002</v>
      </c>
      <c r="E13" s="166">
        <f t="shared" si="0"/>
        <v>49.139389219908715</v>
      </c>
    </row>
    <row r="14" spans="1:5" ht="24" x14ac:dyDescent="0.2">
      <c r="A14" s="5" t="s">
        <v>148</v>
      </c>
      <c r="B14" s="80">
        <v>1432000</v>
      </c>
      <c r="C14" s="80">
        <v>1432000</v>
      </c>
      <c r="D14" s="80">
        <v>1092326.45</v>
      </c>
      <c r="E14" s="166">
        <f t="shared" si="0"/>
        <v>76.279780027932958</v>
      </c>
    </row>
    <row r="15" spans="1:5" ht="22.5" customHeight="1" x14ac:dyDescent="0.2">
      <c r="A15" s="5" t="s">
        <v>247</v>
      </c>
      <c r="B15" s="80">
        <v>0</v>
      </c>
      <c r="C15" s="80">
        <v>0</v>
      </c>
      <c r="D15" s="80">
        <v>23325</v>
      </c>
      <c r="E15" s="166" t="e">
        <f t="shared" si="0"/>
        <v>#DIV/0!</v>
      </c>
    </row>
    <row r="16" spans="1:5" ht="24" x14ac:dyDescent="0.2">
      <c r="A16" s="5" t="s">
        <v>228</v>
      </c>
      <c r="B16" s="80">
        <v>0</v>
      </c>
      <c r="C16" s="80">
        <v>0</v>
      </c>
      <c r="D16" s="80">
        <v>220903.38</v>
      </c>
      <c r="E16" s="166" t="e">
        <f t="shared" si="0"/>
        <v>#DIV/0!</v>
      </c>
    </row>
    <row r="17" spans="1:12" x14ac:dyDescent="0.2">
      <c r="A17" s="5" t="s">
        <v>19</v>
      </c>
      <c r="B17" s="80">
        <v>60280</v>
      </c>
      <c r="C17" s="80">
        <v>60280</v>
      </c>
      <c r="D17" s="80">
        <v>0</v>
      </c>
      <c r="E17" s="166">
        <f t="shared" si="0"/>
        <v>0</v>
      </c>
    </row>
    <row r="18" spans="1:12" x14ac:dyDescent="0.2">
      <c r="A18" s="5" t="s">
        <v>20</v>
      </c>
      <c r="B18" s="80">
        <v>155110</v>
      </c>
      <c r="C18" s="80">
        <v>155110</v>
      </c>
      <c r="D18" s="80">
        <v>21233.47</v>
      </c>
      <c r="E18" s="166">
        <f t="shared" si="0"/>
        <v>13.68929791760686</v>
      </c>
    </row>
    <row r="19" spans="1:12" ht="24" x14ac:dyDescent="0.2">
      <c r="A19" s="5" t="s">
        <v>21</v>
      </c>
      <c r="B19" s="80">
        <v>499350</v>
      </c>
      <c r="C19" s="80">
        <v>499350</v>
      </c>
      <c r="D19" s="80">
        <v>208976.51</v>
      </c>
      <c r="E19" s="166">
        <f t="shared" si="0"/>
        <v>41.849706618604188</v>
      </c>
    </row>
    <row r="20" spans="1:12" x14ac:dyDescent="0.2">
      <c r="A20" s="5" t="s">
        <v>229</v>
      </c>
      <c r="B20" s="80">
        <v>0</v>
      </c>
      <c r="C20" s="80">
        <v>0</v>
      </c>
      <c r="D20" s="80">
        <v>0</v>
      </c>
      <c r="E20" s="166" t="e">
        <f t="shared" si="0"/>
        <v>#DIV/0!</v>
      </c>
    </row>
    <row r="21" spans="1:12" x14ac:dyDescent="0.2">
      <c r="A21" s="5" t="s">
        <v>22</v>
      </c>
      <c r="B21" s="80">
        <v>12000</v>
      </c>
      <c r="C21" s="80">
        <v>12000</v>
      </c>
      <c r="D21" s="80">
        <v>0</v>
      </c>
      <c r="E21" s="166">
        <f t="shared" si="0"/>
        <v>0</v>
      </c>
    </row>
    <row r="22" spans="1:12" ht="24" x14ac:dyDescent="0.2">
      <c r="A22" s="5" t="s">
        <v>23</v>
      </c>
      <c r="B22" s="80">
        <v>10000</v>
      </c>
      <c r="C22" s="80">
        <v>10000</v>
      </c>
      <c r="D22" s="80">
        <v>23019.22</v>
      </c>
      <c r="E22" s="166">
        <f t="shared" si="0"/>
        <v>230.19220000000001</v>
      </c>
    </row>
    <row r="23" spans="1:12" ht="14.45" customHeight="1" x14ac:dyDescent="0.2">
      <c r="A23" s="150" t="s">
        <v>205</v>
      </c>
      <c r="B23" s="176">
        <f>B24+B235</f>
        <v>22237518</v>
      </c>
      <c r="C23" s="151">
        <f>C24+C235</f>
        <v>22237518</v>
      </c>
      <c r="D23" s="176">
        <f>D24+D235</f>
        <v>10870417.699999999</v>
      </c>
      <c r="E23" s="166">
        <f t="shared" si="0"/>
        <v>48.883232832009398</v>
      </c>
    </row>
    <row r="24" spans="1:12" ht="12.6" customHeight="1" x14ac:dyDescent="0.2">
      <c r="A24" s="150" t="s">
        <v>248</v>
      </c>
      <c r="B24" s="151">
        <f>B25+B137+B163+B208</f>
        <v>20228518</v>
      </c>
      <c r="C24" s="151">
        <f>C25+C137+C163+C208</f>
        <v>20228518</v>
      </c>
      <c r="D24" s="176">
        <f>D25+D137+D208</f>
        <v>9217724.5800000001</v>
      </c>
      <c r="E24" s="166">
        <f t="shared" si="0"/>
        <v>45.567967856073295</v>
      </c>
    </row>
    <row r="25" spans="1:12" ht="13.9" customHeight="1" x14ac:dyDescent="0.2">
      <c r="A25" s="152" t="s">
        <v>249</v>
      </c>
      <c r="B25" s="153">
        <f>B26+B35+B79+B115+B120</f>
        <v>19467888</v>
      </c>
      <c r="C25" s="153">
        <f>C26+C35+C79+C115+C120</f>
        <v>19467888</v>
      </c>
      <c r="D25" s="153">
        <f>D26+D35+D79+D115+D120</f>
        <v>8967966.620000001</v>
      </c>
      <c r="E25" s="166">
        <f t="shared" si="0"/>
        <v>46.065431545527694</v>
      </c>
      <c r="L25" s="214"/>
    </row>
    <row r="26" spans="1:12" ht="12" customHeight="1" x14ac:dyDescent="0.2">
      <c r="A26" s="5" t="s">
        <v>147</v>
      </c>
      <c r="B26" s="80">
        <f>B27+B31</f>
        <v>1200000</v>
      </c>
      <c r="C26" s="80">
        <f>C27+C31</f>
        <v>1200000</v>
      </c>
      <c r="D26" s="80">
        <f>D27+D31</f>
        <v>0</v>
      </c>
      <c r="E26" s="166">
        <f t="shared" si="0"/>
        <v>0</v>
      </c>
    </row>
    <row r="27" spans="1:12" x14ac:dyDescent="0.2">
      <c r="A27" s="154" t="s">
        <v>165</v>
      </c>
      <c r="B27" s="80">
        <v>950000</v>
      </c>
      <c r="C27" s="80">
        <v>950000</v>
      </c>
      <c r="D27" s="80">
        <f>SUM(D28:D30)</f>
        <v>0</v>
      </c>
      <c r="E27" s="166">
        <f t="shared" si="0"/>
        <v>0</v>
      </c>
    </row>
    <row r="28" spans="1:12" x14ac:dyDescent="0.2">
      <c r="A28" s="155" t="s">
        <v>96</v>
      </c>
      <c r="B28" s="137"/>
      <c r="C28" s="137"/>
      <c r="D28" s="137">
        <v>0</v>
      </c>
      <c r="E28" s="166"/>
    </row>
    <row r="29" spans="1:12" x14ac:dyDescent="0.2">
      <c r="A29" s="155" t="s">
        <v>100</v>
      </c>
      <c r="B29" s="137"/>
      <c r="C29" s="137"/>
      <c r="D29" s="137">
        <v>0</v>
      </c>
      <c r="E29" s="166"/>
    </row>
    <row r="30" spans="1:12" x14ac:dyDescent="0.2">
      <c r="A30" s="155" t="s">
        <v>102</v>
      </c>
      <c r="B30" s="137"/>
      <c r="C30" s="137"/>
      <c r="D30" s="137">
        <v>0</v>
      </c>
      <c r="E30" s="166"/>
    </row>
    <row r="31" spans="1:12" x14ac:dyDescent="0.2">
      <c r="A31" s="154" t="s">
        <v>166</v>
      </c>
      <c r="B31" s="80">
        <v>250000</v>
      </c>
      <c r="C31" s="80">
        <v>250000</v>
      </c>
      <c r="D31" s="80">
        <f>SUM(D32:D34)</f>
        <v>0</v>
      </c>
      <c r="E31" s="166">
        <f t="shared" si="0"/>
        <v>0</v>
      </c>
    </row>
    <row r="32" spans="1:12" x14ac:dyDescent="0.2">
      <c r="A32" s="155" t="s">
        <v>106</v>
      </c>
      <c r="B32" s="137"/>
      <c r="C32" s="137"/>
      <c r="D32" s="137">
        <v>0</v>
      </c>
      <c r="E32" s="166"/>
    </row>
    <row r="33" spans="1:5" x14ac:dyDescent="0.2">
      <c r="A33" s="155" t="s">
        <v>112</v>
      </c>
      <c r="B33" s="137"/>
      <c r="C33" s="137"/>
      <c r="D33" s="137">
        <v>0</v>
      </c>
      <c r="E33" s="166"/>
    </row>
    <row r="34" spans="1:5" x14ac:dyDescent="0.2">
      <c r="A34" s="155" t="s">
        <v>115</v>
      </c>
      <c r="B34" s="137"/>
      <c r="C34" s="137"/>
      <c r="D34" s="137">
        <v>0</v>
      </c>
      <c r="E34" s="166"/>
    </row>
    <row r="35" spans="1:5" x14ac:dyDescent="0.2">
      <c r="A35" s="5" t="s">
        <v>17</v>
      </c>
      <c r="B35" s="80">
        <f>B36</f>
        <v>214900</v>
      </c>
      <c r="C35" s="80">
        <f>C36</f>
        <v>214900</v>
      </c>
      <c r="D35" s="80">
        <f>D36</f>
        <v>32977.81</v>
      </c>
      <c r="E35" s="166">
        <f t="shared" si="0"/>
        <v>15.345653792461608</v>
      </c>
    </row>
    <row r="36" spans="1:5" x14ac:dyDescent="0.2">
      <c r="A36" s="5" t="s">
        <v>2</v>
      </c>
      <c r="B36" s="80">
        <f>B37+B43+B71</f>
        <v>214900</v>
      </c>
      <c r="C36" s="80">
        <f>C37+C43+C71</f>
        <v>214900</v>
      </c>
      <c r="D36" s="80">
        <f>D37+D43+D71+D76</f>
        <v>32977.81</v>
      </c>
      <c r="E36" s="166">
        <f t="shared" si="0"/>
        <v>15.345653792461608</v>
      </c>
    </row>
    <row r="37" spans="1:5" x14ac:dyDescent="0.2">
      <c r="A37" s="154" t="s">
        <v>165</v>
      </c>
      <c r="B37" s="80">
        <v>95400</v>
      </c>
      <c r="C37" s="80">
        <v>95400</v>
      </c>
      <c r="D37" s="80">
        <f>SUM(D38:D42)</f>
        <v>0</v>
      </c>
      <c r="E37" s="166">
        <f t="shared" si="0"/>
        <v>0</v>
      </c>
    </row>
    <row r="38" spans="1:5" x14ac:dyDescent="0.2">
      <c r="A38" s="155" t="s">
        <v>96</v>
      </c>
      <c r="B38" s="137"/>
      <c r="C38" s="137"/>
      <c r="D38" s="137">
        <v>0</v>
      </c>
      <c r="E38" s="166"/>
    </row>
    <row r="39" spans="1:5" x14ac:dyDescent="0.2">
      <c r="A39" s="155" t="s">
        <v>97</v>
      </c>
      <c r="B39" s="137"/>
      <c r="C39" s="137"/>
      <c r="D39" s="137">
        <v>0</v>
      </c>
      <c r="E39" s="166"/>
    </row>
    <row r="40" spans="1:5" x14ac:dyDescent="0.2">
      <c r="A40" s="155" t="s">
        <v>100</v>
      </c>
      <c r="B40" s="137"/>
      <c r="C40" s="137"/>
      <c r="D40" s="137">
        <v>0</v>
      </c>
      <c r="E40" s="166"/>
    </row>
    <row r="41" spans="1:5" x14ac:dyDescent="0.2">
      <c r="A41" s="155" t="s">
        <v>102</v>
      </c>
      <c r="B41" s="137"/>
      <c r="C41" s="137"/>
      <c r="D41" s="137">
        <v>0</v>
      </c>
      <c r="E41" s="166"/>
    </row>
    <row r="42" spans="1:5" ht="13.9" customHeight="1" x14ac:dyDescent="0.2">
      <c r="A42" s="155" t="s">
        <v>103</v>
      </c>
      <c r="B42" s="157"/>
      <c r="C42" s="157"/>
      <c r="D42" s="157">
        <v>0</v>
      </c>
      <c r="E42" s="166"/>
    </row>
    <row r="43" spans="1:5" x14ac:dyDescent="0.2">
      <c r="A43" s="154" t="s">
        <v>166</v>
      </c>
      <c r="B43" s="80">
        <v>112000</v>
      </c>
      <c r="C43" s="80">
        <v>112000</v>
      </c>
      <c r="D43" s="80">
        <f>SUM(D44:D70)</f>
        <v>8861.51</v>
      </c>
      <c r="E43" s="166">
        <f t="shared" si="0"/>
        <v>7.9120625000000002</v>
      </c>
    </row>
    <row r="44" spans="1:5" x14ac:dyDescent="0.2">
      <c r="A44" s="155" t="s">
        <v>105</v>
      </c>
      <c r="B44" s="137"/>
      <c r="C44" s="137"/>
      <c r="D44" s="137">
        <v>0</v>
      </c>
      <c r="E44" s="166"/>
    </row>
    <row r="45" spans="1:5" x14ac:dyDescent="0.2">
      <c r="A45" s="155" t="s">
        <v>106</v>
      </c>
      <c r="B45" s="137"/>
      <c r="C45" s="137"/>
      <c r="D45" s="137">
        <v>0</v>
      </c>
      <c r="E45" s="166"/>
    </row>
    <row r="46" spans="1:5" x14ac:dyDescent="0.2">
      <c r="A46" s="155" t="s">
        <v>107</v>
      </c>
      <c r="B46" s="137"/>
      <c r="C46" s="137"/>
      <c r="D46" s="137">
        <v>0</v>
      </c>
      <c r="E46" s="166"/>
    </row>
    <row r="47" spans="1:5" x14ac:dyDescent="0.2">
      <c r="A47" s="155" t="s">
        <v>108</v>
      </c>
      <c r="B47" s="137"/>
      <c r="C47" s="137"/>
      <c r="D47" s="137">
        <v>0</v>
      </c>
      <c r="E47" s="166"/>
    </row>
    <row r="48" spans="1:5" x14ac:dyDescent="0.2">
      <c r="A48" s="155" t="s">
        <v>110</v>
      </c>
      <c r="B48" s="137"/>
      <c r="C48" s="137"/>
      <c r="D48" s="137">
        <v>0</v>
      </c>
      <c r="E48" s="166"/>
    </row>
    <row r="49" spans="1:5" x14ac:dyDescent="0.2">
      <c r="A49" s="155" t="s">
        <v>111</v>
      </c>
      <c r="B49" s="137"/>
      <c r="C49" s="137"/>
      <c r="D49" s="137">
        <v>0</v>
      </c>
      <c r="E49" s="166"/>
    </row>
    <row r="50" spans="1:5" x14ac:dyDescent="0.2">
      <c r="A50" s="155" t="s">
        <v>112</v>
      </c>
      <c r="B50" s="137"/>
      <c r="C50" s="137"/>
      <c r="D50" s="137">
        <v>0</v>
      </c>
      <c r="E50" s="166"/>
    </row>
    <row r="51" spans="1:5" x14ac:dyDescent="0.2">
      <c r="A51" s="155" t="s">
        <v>113</v>
      </c>
      <c r="B51" s="137"/>
      <c r="C51" s="137"/>
      <c r="D51" s="137">
        <v>0</v>
      </c>
      <c r="E51" s="166"/>
    </row>
    <row r="52" spans="1:5" x14ac:dyDescent="0.2">
      <c r="A52" s="155" t="s">
        <v>114</v>
      </c>
      <c r="B52" s="137"/>
      <c r="C52" s="137"/>
      <c r="D52" s="137">
        <v>0</v>
      </c>
      <c r="E52" s="166"/>
    </row>
    <row r="53" spans="1:5" x14ac:dyDescent="0.2">
      <c r="A53" s="155" t="s">
        <v>115</v>
      </c>
      <c r="B53" s="137"/>
      <c r="C53" s="137"/>
      <c r="D53" s="137">
        <v>0</v>
      </c>
      <c r="E53" s="166"/>
    </row>
    <row r="54" spans="1:5" x14ac:dyDescent="0.2">
      <c r="A54" s="155" t="s">
        <v>117</v>
      </c>
      <c r="B54" s="137"/>
      <c r="C54" s="137"/>
      <c r="D54" s="137">
        <v>0</v>
      </c>
      <c r="E54" s="166"/>
    </row>
    <row r="55" spans="1:5" x14ac:dyDescent="0.2">
      <c r="A55" s="155" t="s">
        <v>118</v>
      </c>
      <c r="B55" s="137"/>
      <c r="C55" s="137"/>
      <c r="D55" s="137">
        <v>0</v>
      </c>
      <c r="E55" s="166"/>
    </row>
    <row r="56" spans="1:5" x14ac:dyDescent="0.2">
      <c r="A56" s="155" t="s">
        <v>119</v>
      </c>
      <c r="B56" s="137"/>
      <c r="C56" s="137"/>
      <c r="D56" s="137">
        <v>0</v>
      </c>
      <c r="E56" s="166"/>
    </row>
    <row r="57" spans="1:5" x14ac:dyDescent="0.2">
      <c r="A57" s="155" t="s">
        <v>120</v>
      </c>
      <c r="B57" s="137"/>
      <c r="C57" s="137"/>
      <c r="D57" s="137">
        <v>0</v>
      </c>
      <c r="E57" s="166"/>
    </row>
    <row r="58" spans="1:5" x14ac:dyDescent="0.2">
      <c r="A58" s="155" t="s">
        <v>121</v>
      </c>
      <c r="B58" s="137"/>
      <c r="C58" s="137"/>
      <c r="D58" s="137">
        <v>0</v>
      </c>
      <c r="E58" s="166"/>
    </row>
    <row r="59" spans="1:5" x14ac:dyDescent="0.2">
      <c r="A59" s="155" t="s">
        <v>122</v>
      </c>
      <c r="B59" s="137"/>
      <c r="C59" s="137"/>
      <c r="D59" s="137">
        <v>0</v>
      </c>
      <c r="E59" s="166"/>
    </row>
    <row r="60" spans="1:5" x14ac:dyDescent="0.2">
      <c r="A60" s="155" t="s">
        <v>123</v>
      </c>
      <c r="B60" s="137"/>
      <c r="C60" s="137"/>
      <c r="D60" s="137">
        <v>0</v>
      </c>
      <c r="E60" s="166"/>
    </row>
    <row r="61" spans="1:5" x14ac:dyDescent="0.2">
      <c r="A61" s="155" t="s">
        <v>124</v>
      </c>
      <c r="B61" s="137"/>
      <c r="C61" s="137"/>
      <c r="D61" s="137">
        <v>0</v>
      </c>
      <c r="E61" s="166"/>
    </row>
    <row r="62" spans="1:5" x14ac:dyDescent="0.2">
      <c r="A62" s="155" t="s">
        <v>125</v>
      </c>
      <c r="B62" s="137"/>
      <c r="C62" s="137"/>
      <c r="D62" s="137">
        <v>0</v>
      </c>
      <c r="E62" s="166"/>
    </row>
    <row r="63" spans="1:5" ht="24" x14ac:dyDescent="0.2">
      <c r="A63" s="155" t="s">
        <v>250</v>
      </c>
      <c r="B63" s="137"/>
      <c r="C63" s="137"/>
      <c r="D63" s="137">
        <v>0</v>
      </c>
      <c r="E63" s="166"/>
    </row>
    <row r="64" spans="1:5" ht="24" customHeight="1" x14ac:dyDescent="0.2">
      <c r="A64" s="155" t="s">
        <v>127</v>
      </c>
      <c r="B64" s="137"/>
      <c r="C64" s="137"/>
      <c r="D64" s="137">
        <v>0</v>
      </c>
      <c r="E64" s="166"/>
    </row>
    <row r="65" spans="1:5" x14ac:dyDescent="0.2">
      <c r="A65" s="155" t="s">
        <v>128</v>
      </c>
      <c r="B65" s="137"/>
      <c r="C65" s="137"/>
      <c r="D65" s="137">
        <v>0</v>
      </c>
      <c r="E65" s="166"/>
    </row>
    <row r="66" spans="1:5" x14ac:dyDescent="0.2">
      <c r="A66" s="155" t="s">
        <v>129</v>
      </c>
      <c r="B66" s="137"/>
      <c r="C66" s="137"/>
      <c r="D66" s="137">
        <v>0</v>
      </c>
      <c r="E66" s="166"/>
    </row>
    <row r="67" spans="1:5" x14ac:dyDescent="0.2">
      <c r="A67" s="155" t="s">
        <v>130</v>
      </c>
      <c r="B67" s="137"/>
      <c r="C67" s="137"/>
      <c r="D67" s="137">
        <v>0</v>
      </c>
      <c r="E67" s="166"/>
    </row>
    <row r="68" spans="1:5" x14ac:dyDescent="0.2">
      <c r="A68" s="155" t="s">
        <v>131</v>
      </c>
      <c r="B68" s="137"/>
      <c r="C68" s="137"/>
      <c r="D68" s="137">
        <v>0</v>
      </c>
      <c r="E68" s="166"/>
    </row>
    <row r="69" spans="1:5" x14ac:dyDescent="0.2">
      <c r="A69" s="155" t="s">
        <v>132</v>
      </c>
      <c r="B69" s="137"/>
      <c r="C69" s="137"/>
      <c r="D69" s="137">
        <v>8577.81</v>
      </c>
      <c r="E69" s="166"/>
    </row>
    <row r="70" spans="1:5" x14ac:dyDescent="0.2">
      <c r="A70" s="155" t="s">
        <v>133</v>
      </c>
      <c r="B70" s="137"/>
      <c r="C70" s="137"/>
      <c r="D70" s="137">
        <v>283.7</v>
      </c>
      <c r="E70" s="166"/>
    </row>
    <row r="71" spans="1:5" x14ac:dyDescent="0.2">
      <c r="A71" s="154" t="s">
        <v>167</v>
      </c>
      <c r="B71" s="80">
        <v>7500</v>
      </c>
      <c r="C71" s="80">
        <v>7500</v>
      </c>
      <c r="D71" s="80">
        <f>SUM(D72:D75)</f>
        <v>4065.8</v>
      </c>
      <c r="E71" s="166">
        <f t="shared" si="0"/>
        <v>54.210666666666675</v>
      </c>
    </row>
    <row r="72" spans="1:5" ht="24" x14ac:dyDescent="0.2">
      <c r="A72" s="155" t="s">
        <v>185</v>
      </c>
      <c r="B72" s="137"/>
      <c r="C72" s="137"/>
      <c r="D72" s="137">
        <v>0</v>
      </c>
      <c r="E72" s="166"/>
    </row>
    <row r="73" spans="1:5" x14ac:dyDescent="0.2">
      <c r="A73" s="155" t="s">
        <v>135</v>
      </c>
      <c r="B73" s="137"/>
      <c r="C73" s="137"/>
      <c r="D73" s="137">
        <v>0</v>
      </c>
      <c r="E73" s="166"/>
    </row>
    <row r="74" spans="1:5" ht="12" customHeight="1" x14ac:dyDescent="0.2">
      <c r="A74" s="155" t="s">
        <v>136</v>
      </c>
      <c r="B74" s="137"/>
      <c r="C74" s="137"/>
      <c r="D74" s="137">
        <v>7.38</v>
      </c>
      <c r="E74" s="166"/>
    </row>
    <row r="75" spans="1:5" x14ac:dyDescent="0.2">
      <c r="A75" s="155" t="s">
        <v>137</v>
      </c>
      <c r="B75" s="137"/>
      <c r="C75" s="137"/>
      <c r="D75" s="137">
        <v>4058.42</v>
      </c>
      <c r="E75" s="166"/>
    </row>
    <row r="76" spans="1:5" x14ac:dyDescent="0.2">
      <c r="A76" s="186" t="s">
        <v>251</v>
      </c>
      <c r="B76" s="137">
        <v>0</v>
      </c>
      <c r="C76" s="137">
        <v>0</v>
      </c>
      <c r="D76" s="137">
        <f>SUM(D77:D78)</f>
        <v>20050.5</v>
      </c>
      <c r="E76" s="166"/>
    </row>
    <row r="77" spans="1:5" x14ac:dyDescent="0.2">
      <c r="A77" s="155" t="s">
        <v>240</v>
      </c>
      <c r="B77" s="137"/>
      <c r="C77" s="137"/>
      <c r="D77" s="137">
        <v>18650.5</v>
      </c>
      <c r="E77" s="166"/>
    </row>
    <row r="78" spans="1:5" x14ac:dyDescent="0.2">
      <c r="A78" s="155" t="s">
        <v>241</v>
      </c>
      <c r="B78" s="137"/>
      <c r="C78" s="137"/>
      <c r="D78" s="137">
        <v>1400</v>
      </c>
      <c r="E78" s="166"/>
    </row>
    <row r="79" spans="1:5" x14ac:dyDescent="0.2">
      <c r="A79" s="5" t="s">
        <v>18</v>
      </c>
      <c r="B79" s="80">
        <f>B80</f>
        <v>17980328</v>
      </c>
      <c r="C79" s="80">
        <f>C80</f>
        <v>17980328</v>
      </c>
      <c r="D79" s="80">
        <f>D80</f>
        <v>8862209.2400000002</v>
      </c>
      <c r="E79" s="166">
        <f t="shared" ref="E74:E137" si="1">D79/C79*100</f>
        <v>49.288362481485322</v>
      </c>
    </row>
    <row r="80" spans="1:5" x14ac:dyDescent="0.2">
      <c r="A80" s="5" t="s">
        <v>4</v>
      </c>
      <c r="B80" s="80">
        <f>B81+B87+B112</f>
        <v>17980328</v>
      </c>
      <c r="C80" s="80">
        <f>C81+C87+C112</f>
        <v>17980328</v>
      </c>
      <c r="D80" s="80">
        <f>D81+D87+D112</f>
        <v>8862209.2400000002</v>
      </c>
      <c r="E80" s="166">
        <f t="shared" si="1"/>
        <v>49.288362481485322</v>
      </c>
    </row>
    <row r="81" spans="1:5" x14ac:dyDescent="0.2">
      <c r="A81" s="154" t="s">
        <v>165</v>
      </c>
      <c r="B81" s="80">
        <v>15629316</v>
      </c>
      <c r="C81" s="80">
        <v>15629316</v>
      </c>
      <c r="D81" s="80">
        <f>SUM(D82:D86)</f>
        <v>7876983.8799999999</v>
      </c>
      <c r="E81" s="166">
        <f t="shared" si="1"/>
        <v>50.398775480641632</v>
      </c>
    </row>
    <row r="82" spans="1:5" x14ac:dyDescent="0.2">
      <c r="A82" s="155" t="s">
        <v>96</v>
      </c>
      <c r="B82" s="137"/>
      <c r="C82" s="137"/>
      <c r="D82" s="137">
        <v>6066107.2699999996</v>
      </c>
      <c r="E82" s="166"/>
    </row>
    <row r="83" spans="1:5" x14ac:dyDescent="0.2">
      <c r="A83" s="155" t="s">
        <v>218</v>
      </c>
      <c r="B83" s="137"/>
      <c r="C83" s="137"/>
      <c r="D83" s="137">
        <v>0</v>
      </c>
      <c r="E83" s="166"/>
    </row>
    <row r="84" spans="1:5" x14ac:dyDescent="0.2">
      <c r="A84" s="155" t="s">
        <v>97</v>
      </c>
      <c r="B84" s="137"/>
      <c r="C84" s="137"/>
      <c r="D84" s="137">
        <v>708484.29</v>
      </c>
      <c r="E84" s="166"/>
    </row>
    <row r="85" spans="1:5" x14ac:dyDescent="0.2">
      <c r="A85" s="155" t="s">
        <v>100</v>
      </c>
      <c r="B85" s="137"/>
      <c r="C85" s="137"/>
      <c r="D85" s="137">
        <v>170299.65</v>
      </c>
      <c r="E85" s="166"/>
    </row>
    <row r="86" spans="1:5" x14ac:dyDescent="0.2">
      <c r="A86" s="155" t="s">
        <v>102</v>
      </c>
      <c r="B86" s="137"/>
      <c r="C86" s="137"/>
      <c r="D86" s="137">
        <v>932092.67</v>
      </c>
      <c r="E86" s="166"/>
    </row>
    <row r="87" spans="1:5" x14ac:dyDescent="0.2">
      <c r="A87" s="154" t="s">
        <v>166</v>
      </c>
      <c r="B87" s="80">
        <v>2338877</v>
      </c>
      <c r="C87" s="80">
        <v>2338877</v>
      </c>
      <c r="D87" s="80">
        <f>SUM(D88:D111)</f>
        <v>983768.13</v>
      </c>
      <c r="E87" s="166">
        <f t="shared" si="1"/>
        <v>42.061559030252553</v>
      </c>
    </row>
    <row r="88" spans="1:5" x14ac:dyDescent="0.2">
      <c r="A88" s="155" t="s">
        <v>105</v>
      </c>
      <c r="B88" s="137"/>
      <c r="C88" s="137"/>
      <c r="D88" s="137">
        <v>20804.63</v>
      </c>
      <c r="E88" s="166"/>
    </row>
    <row r="89" spans="1:5" x14ac:dyDescent="0.2">
      <c r="A89" s="155" t="s">
        <v>106</v>
      </c>
      <c r="B89" s="137"/>
      <c r="C89" s="137"/>
      <c r="D89" s="137">
        <v>139897.03</v>
      </c>
      <c r="E89" s="166"/>
    </row>
    <row r="90" spans="1:5" x14ac:dyDescent="0.2">
      <c r="A90" s="155" t="s">
        <v>107</v>
      </c>
      <c r="B90" s="137"/>
      <c r="C90" s="137"/>
      <c r="D90" s="137">
        <v>16032.52</v>
      </c>
      <c r="E90" s="166"/>
    </row>
    <row r="91" spans="1:5" x14ac:dyDescent="0.2">
      <c r="A91" s="155" t="s">
        <v>108</v>
      </c>
      <c r="B91" s="137"/>
      <c r="C91" s="137"/>
      <c r="D91" s="137">
        <v>64</v>
      </c>
      <c r="E91" s="166"/>
    </row>
    <row r="92" spans="1:5" x14ac:dyDescent="0.2">
      <c r="A92" s="155" t="s">
        <v>110</v>
      </c>
      <c r="B92" s="137"/>
      <c r="C92" s="137"/>
      <c r="D92" s="137">
        <v>35735.26</v>
      </c>
      <c r="E92" s="166"/>
    </row>
    <row r="93" spans="1:5" x14ac:dyDescent="0.2">
      <c r="A93" s="155" t="s">
        <v>111</v>
      </c>
      <c r="B93" s="137"/>
      <c r="C93" s="137"/>
      <c r="D93" s="137">
        <v>6962.19</v>
      </c>
      <c r="E93" s="166"/>
    </row>
    <row r="94" spans="1:5" x14ac:dyDescent="0.2">
      <c r="A94" s="155" t="s">
        <v>112</v>
      </c>
      <c r="B94" s="137"/>
      <c r="C94" s="137"/>
      <c r="D94" s="137">
        <v>297642.62</v>
      </c>
      <c r="E94" s="166"/>
    </row>
    <row r="95" spans="1:5" x14ac:dyDescent="0.2">
      <c r="A95" s="155" t="s">
        <v>113</v>
      </c>
      <c r="B95" s="137"/>
      <c r="C95" s="137"/>
      <c r="D95" s="156">
        <v>4319.7700000000004</v>
      </c>
      <c r="E95" s="166"/>
    </row>
    <row r="96" spans="1:5" x14ac:dyDescent="0.2">
      <c r="A96" s="155" t="s">
        <v>114</v>
      </c>
      <c r="B96" s="137"/>
      <c r="C96" s="137"/>
      <c r="D96" s="156">
        <v>0</v>
      </c>
      <c r="E96" s="166"/>
    </row>
    <row r="97" spans="1:5" x14ac:dyDescent="0.2">
      <c r="A97" s="155" t="s">
        <v>115</v>
      </c>
      <c r="B97" s="137"/>
      <c r="C97" s="137"/>
      <c r="D97" s="156">
        <v>1755.14</v>
      </c>
      <c r="E97" s="166"/>
    </row>
    <row r="98" spans="1:5" x14ac:dyDescent="0.2">
      <c r="A98" s="155" t="s">
        <v>117</v>
      </c>
      <c r="B98" s="137"/>
      <c r="C98" s="137"/>
      <c r="D98" s="137">
        <v>47816.27</v>
      </c>
      <c r="E98" s="166"/>
    </row>
    <row r="99" spans="1:5" x14ac:dyDescent="0.2">
      <c r="A99" s="155" t="s">
        <v>118</v>
      </c>
      <c r="B99" s="137"/>
      <c r="C99" s="137"/>
      <c r="D99" s="156">
        <v>0</v>
      </c>
      <c r="E99" s="166"/>
    </row>
    <row r="100" spans="1:5" x14ac:dyDescent="0.2">
      <c r="A100" s="155" t="s">
        <v>119</v>
      </c>
      <c r="B100" s="137"/>
      <c r="C100" s="137"/>
      <c r="D100" s="137">
        <v>5045.76</v>
      </c>
      <c r="E100" s="166"/>
    </row>
    <row r="101" spans="1:5" x14ac:dyDescent="0.2">
      <c r="A101" s="155" t="s">
        <v>120</v>
      </c>
      <c r="B101" s="137"/>
      <c r="C101" s="137"/>
      <c r="D101" s="137">
        <v>25298.83</v>
      </c>
      <c r="E101" s="166"/>
    </row>
    <row r="102" spans="1:5" x14ac:dyDescent="0.2">
      <c r="A102" s="155" t="s">
        <v>121</v>
      </c>
      <c r="B102" s="137"/>
      <c r="C102" s="137"/>
      <c r="D102" s="137">
        <v>29350.58</v>
      </c>
      <c r="E102" s="166"/>
    </row>
    <row r="103" spans="1:5" x14ac:dyDescent="0.2">
      <c r="A103" s="155" t="s">
        <v>122</v>
      </c>
      <c r="B103" s="137"/>
      <c r="C103" s="137"/>
      <c r="D103" s="137">
        <v>2798.14</v>
      </c>
      <c r="E103" s="166"/>
    </row>
    <row r="104" spans="1:5" x14ac:dyDescent="0.2">
      <c r="A104" s="155" t="s">
        <v>123</v>
      </c>
      <c r="B104" s="137"/>
      <c r="C104" s="137"/>
      <c r="D104" s="137">
        <v>105572.38</v>
      </c>
      <c r="E104" s="166"/>
    </row>
    <row r="105" spans="1:5" x14ac:dyDescent="0.2">
      <c r="A105" s="155" t="s">
        <v>124</v>
      </c>
      <c r="B105" s="137"/>
      <c r="C105" s="137"/>
      <c r="D105" s="156">
        <v>8312.64</v>
      </c>
      <c r="E105" s="166"/>
    </row>
    <row r="106" spans="1:5" x14ac:dyDescent="0.2">
      <c r="A106" s="155" t="s">
        <v>125</v>
      </c>
      <c r="B106" s="137"/>
      <c r="C106" s="137"/>
      <c r="D106" s="137">
        <v>69487.87</v>
      </c>
      <c r="E106" s="166"/>
    </row>
    <row r="107" spans="1:5" ht="24" x14ac:dyDescent="0.2">
      <c r="A107" s="155" t="s">
        <v>250</v>
      </c>
      <c r="B107" s="137"/>
      <c r="C107" s="137"/>
      <c r="D107" s="137">
        <v>86611.36</v>
      </c>
      <c r="E107" s="166"/>
    </row>
    <row r="108" spans="1:5" ht="24.75" customHeight="1" x14ac:dyDescent="0.2">
      <c r="A108" s="155" t="s">
        <v>127</v>
      </c>
      <c r="B108" s="137"/>
      <c r="C108" s="137"/>
      <c r="D108" s="137">
        <v>6099.78</v>
      </c>
      <c r="E108" s="166"/>
    </row>
    <row r="109" spans="1:5" x14ac:dyDescent="0.2">
      <c r="A109" s="155" t="s">
        <v>128</v>
      </c>
      <c r="B109" s="137"/>
      <c r="C109" s="137"/>
      <c r="D109" s="137">
        <v>60594.37</v>
      </c>
      <c r="E109" s="166"/>
    </row>
    <row r="110" spans="1:5" x14ac:dyDescent="0.2">
      <c r="A110" s="155" t="s">
        <v>130</v>
      </c>
      <c r="B110" s="137"/>
      <c r="C110" s="137"/>
      <c r="D110" s="137">
        <v>2920.2</v>
      </c>
      <c r="E110" s="166"/>
    </row>
    <row r="111" spans="1:5" x14ac:dyDescent="0.2">
      <c r="A111" s="155" t="s">
        <v>131</v>
      </c>
      <c r="B111" s="137"/>
      <c r="C111" s="137"/>
      <c r="D111" s="137">
        <v>10646.79</v>
      </c>
      <c r="E111" s="166"/>
    </row>
    <row r="112" spans="1:5" x14ac:dyDescent="0.2">
      <c r="A112" s="154" t="s">
        <v>167</v>
      </c>
      <c r="B112" s="80">
        <v>12135</v>
      </c>
      <c r="C112" s="80">
        <v>12135</v>
      </c>
      <c r="D112" s="80">
        <f>SUM(D113:D114)</f>
        <v>1457.23</v>
      </c>
      <c r="E112" s="166">
        <f t="shared" si="1"/>
        <v>12.008487845076225</v>
      </c>
    </row>
    <row r="113" spans="1:5" x14ac:dyDescent="0.2">
      <c r="A113" s="155" t="s">
        <v>135</v>
      </c>
      <c r="B113" s="137"/>
      <c r="C113" s="137"/>
      <c r="D113" s="137">
        <v>1457.23</v>
      </c>
      <c r="E113" s="166"/>
    </row>
    <row r="114" spans="1:5" x14ac:dyDescent="0.2">
      <c r="A114" s="155" t="s">
        <v>137</v>
      </c>
      <c r="B114" s="137"/>
      <c r="C114" s="137"/>
      <c r="D114" s="157">
        <v>0</v>
      </c>
      <c r="E114" s="166"/>
    </row>
    <row r="115" spans="1:5" ht="24" x14ac:dyDescent="0.2">
      <c r="A115" s="5" t="s">
        <v>228</v>
      </c>
      <c r="B115" s="80">
        <f t="shared" ref="B115:D116" si="2">B116</f>
        <v>0</v>
      </c>
      <c r="C115" s="80">
        <f t="shared" si="2"/>
        <v>0</v>
      </c>
      <c r="D115" s="80">
        <f t="shared" si="2"/>
        <v>51546.100000000006</v>
      </c>
      <c r="E115" s="166"/>
    </row>
    <row r="116" spans="1:5" ht="24" x14ac:dyDescent="0.2">
      <c r="A116" s="5" t="s">
        <v>230</v>
      </c>
      <c r="B116" s="80">
        <f t="shared" si="2"/>
        <v>0</v>
      </c>
      <c r="C116" s="80">
        <f t="shared" si="2"/>
        <v>0</v>
      </c>
      <c r="D116" s="80">
        <f t="shared" si="2"/>
        <v>51546.100000000006</v>
      </c>
      <c r="E116" s="166"/>
    </row>
    <row r="117" spans="1:5" x14ac:dyDescent="0.2">
      <c r="A117" s="154" t="s">
        <v>166</v>
      </c>
      <c r="B117" s="80">
        <v>0</v>
      </c>
      <c r="C117" s="80">
        <v>0</v>
      </c>
      <c r="D117" s="80">
        <f>SUM(D118:D119)</f>
        <v>51546.100000000006</v>
      </c>
      <c r="E117" s="166"/>
    </row>
    <row r="118" spans="1:5" x14ac:dyDescent="0.2">
      <c r="A118" s="155" t="s">
        <v>252</v>
      </c>
      <c r="B118" s="137"/>
      <c r="C118" s="137"/>
      <c r="D118" s="137">
        <v>7659.84</v>
      </c>
      <c r="E118" s="166"/>
    </row>
    <row r="119" spans="1:5" x14ac:dyDescent="0.2">
      <c r="A119" s="155" t="s">
        <v>118</v>
      </c>
      <c r="B119" s="137"/>
      <c r="C119" s="137"/>
      <c r="D119" s="137">
        <v>43886.26</v>
      </c>
      <c r="E119" s="166"/>
    </row>
    <row r="120" spans="1:5" x14ac:dyDescent="0.2">
      <c r="A120" s="5" t="s">
        <v>20</v>
      </c>
      <c r="B120" s="80">
        <f>B121</f>
        <v>72660</v>
      </c>
      <c r="C120" s="80">
        <f>C121</f>
        <v>72660</v>
      </c>
      <c r="D120" s="80">
        <f>D121</f>
        <v>21233.47</v>
      </c>
      <c r="E120" s="166">
        <f t="shared" si="1"/>
        <v>29.223052573630611</v>
      </c>
    </row>
    <row r="121" spans="1:5" x14ac:dyDescent="0.2">
      <c r="A121" s="5" t="s">
        <v>5</v>
      </c>
      <c r="B121" s="80">
        <f>B122+B128+B135</f>
        <v>72660</v>
      </c>
      <c r="C121" s="80">
        <f>C122+C128+C135</f>
        <v>72660</v>
      </c>
      <c r="D121" s="80">
        <f>D122+D128+D135</f>
        <v>21233.47</v>
      </c>
      <c r="E121" s="166">
        <f t="shared" si="1"/>
        <v>29.223052573630611</v>
      </c>
    </row>
    <row r="122" spans="1:5" x14ac:dyDescent="0.2">
      <c r="A122" s="154" t="s">
        <v>165</v>
      </c>
      <c r="B122" s="80">
        <v>37250</v>
      </c>
      <c r="C122" s="80">
        <v>37250</v>
      </c>
      <c r="D122" s="80">
        <f>SUM(D123:D127)</f>
        <v>10067.11</v>
      </c>
      <c r="E122" s="166">
        <f t="shared" si="1"/>
        <v>27.02579865771812</v>
      </c>
    </row>
    <row r="123" spans="1:5" x14ac:dyDescent="0.2">
      <c r="A123" s="155" t="s">
        <v>96</v>
      </c>
      <c r="B123" s="137"/>
      <c r="C123" s="137"/>
      <c r="D123" s="137">
        <v>8646.7800000000007</v>
      </c>
      <c r="E123" s="166"/>
    </row>
    <row r="124" spans="1:5" x14ac:dyDescent="0.2">
      <c r="A124" s="155" t="s">
        <v>218</v>
      </c>
      <c r="B124" s="137"/>
      <c r="C124" s="137"/>
      <c r="D124" s="187">
        <v>0</v>
      </c>
      <c r="E124" s="166"/>
    </row>
    <row r="125" spans="1:5" x14ac:dyDescent="0.2">
      <c r="A125" s="155" t="s">
        <v>98</v>
      </c>
      <c r="B125" s="137"/>
      <c r="C125" s="137"/>
      <c r="D125" s="137">
        <v>0</v>
      </c>
      <c r="E125" s="166"/>
    </row>
    <row r="126" spans="1:5" x14ac:dyDescent="0.2">
      <c r="A126" s="155" t="s">
        <v>102</v>
      </c>
      <c r="B126" s="137"/>
      <c r="C126" s="137"/>
      <c r="D126" s="137">
        <v>1308.6400000000001</v>
      </c>
      <c r="E126" s="166"/>
    </row>
    <row r="127" spans="1:5" ht="17.25" customHeight="1" x14ac:dyDescent="0.2">
      <c r="A127" s="155" t="s">
        <v>103</v>
      </c>
      <c r="B127" s="137"/>
      <c r="C127" s="137"/>
      <c r="D127" s="157">
        <v>111.69</v>
      </c>
      <c r="E127" s="166"/>
    </row>
    <row r="128" spans="1:5" x14ac:dyDescent="0.2">
      <c r="A128" s="154" t="s">
        <v>166</v>
      </c>
      <c r="B128" s="80">
        <v>22160</v>
      </c>
      <c r="C128" s="80">
        <v>22160</v>
      </c>
      <c r="D128" s="80">
        <f>SUM(D129:D134)</f>
        <v>6232.09</v>
      </c>
      <c r="E128" s="166">
        <f t="shared" si="1"/>
        <v>28.123149819494586</v>
      </c>
    </row>
    <row r="129" spans="1:5" x14ac:dyDescent="0.2">
      <c r="A129" s="155" t="s">
        <v>105</v>
      </c>
      <c r="B129" s="137"/>
      <c r="C129" s="137"/>
      <c r="D129" s="187">
        <v>0</v>
      </c>
      <c r="E129" s="166"/>
    </row>
    <row r="130" spans="1:5" x14ac:dyDescent="0.2">
      <c r="A130" s="155" t="s">
        <v>108</v>
      </c>
      <c r="B130" s="137"/>
      <c r="C130" s="137"/>
      <c r="D130" s="187">
        <v>0</v>
      </c>
      <c r="E130" s="166"/>
    </row>
    <row r="131" spans="1:5" x14ac:dyDescent="0.2">
      <c r="A131" s="155" t="s">
        <v>111</v>
      </c>
      <c r="B131" s="137"/>
      <c r="C131" s="137"/>
      <c r="D131" s="187">
        <v>0</v>
      </c>
      <c r="E131" s="166"/>
    </row>
    <row r="132" spans="1:5" x14ac:dyDescent="0.2">
      <c r="A132" s="155" t="s">
        <v>112</v>
      </c>
      <c r="B132" s="137"/>
      <c r="C132" s="137"/>
      <c r="D132" s="187">
        <v>0</v>
      </c>
      <c r="E132" s="166"/>
    </row>
    <row r="133" spans="1:5" x14ac:dyDescent="0.2">
      <c r="A133" s="155" t="s">
        <v>123</v>
      </c>
      <c r="B133" s="137"/>
      <c r="C133" s="137"/>
      <c r="D133" s="187">
        <v>0</v>
      </c>
      <c r="E133" s="166"/>
    </row>
    <row r="134" spans="1:5" x14ac:dyDescent="0.2">
      <c r="A134" s="155" t="s">
        <v>132</v>
      </c>
      <c r="B134" s="137"/>
      <c r="C134" s="137"/>
      <c r="D134" s="137">
        <v>6232.09</v>
      </c>
      <c r="E134" s="166"/>
    </row>
    <row r="135" spans="1:5" x14ac:dyDescent="0.2">
      <c r="A135" s="154" t="s">
        <v>167</v>
      </c>
      <c r="B135" s="80">
        <v>13250</v>
      </c>
      <c r="C135" s="80">
        <v>13250</v>
      </c>
      <c r="D135" s="80">
        <f>SUM(D136)</f>
        <v>4934.2700000000004</v>
      </c>
      <c r="E135" s="166">
        <f t="shared" si="1"/>
        <v>37.239773584905663</v>
      </c>
    </row>
    <row r="136" spans="1:5" x14ac:dyDescent="0.2">
      <c r="A136" s="155" t="s">
        <v>137</v>
      </c>
      <c r="B136" s="137"/>
      <c r="C136" s="137"/>
      <c r="D136" s="137">
        <v>4934.2700000000004</v>
      </c>
      <c r="E136" s="166"/>
    </row>
    <row r="137" spans="1:5" x14ac:dyDescent="0.2">
      <c r="A137" s="152" t="s">
        <v>253</v>
      </c>
      <c r="B137" s="153">
        <f>B138+B151</f>
        <v>254450</v>
      </c>
      <c r="C137" s="153">
        <f>C138+C151</f>
        <v>254450</v>
      </c>
      <c r="D137" s="153">
        <f>D138+D151</f>
        <v>115591.94</v>
      </c>
      <c r="E137" s="166">
        <f t="shared" si="1"/>
        <v>45.428154843780703</v>
      </c>
    </row>
    <row r="138" spans="1:5" x14ac:dyDescent="0.2">
      <c r="A138" s="5" t="s">
        <v>17</v>
      </c>
      <c r="B138" s="80">
        <f>B139</f>
        <v>22250</v>
      </c>
      <c r="C138" s="80">
        <f>C139</f>
        <v>22250</v>
      </c>
      <c r="D138" s="80">
        <f>D139</f>
        <v>17372.82</v>
      </c>
      <c r="E138" s="166">
        <f t="shared" ref="E138:E201" si="3">D138/C138*100</f>
        <v>78.08008988764044</v>
      </c>
    </row>
    <row r="139" spans="1:5" x14ac:dyDescent="0.2">
      <c r="A139" s="5" t="s">
        <v>2</v>
      </c>
      <c r="B139" s="80">
        <f>B140+B144</f>
        <v>22250</v>
      </c>
      <c r="C139" s="80">
        <f>C140+C144</f>
        <v>22250</v>
      </c>
      <c r="D139" s="80">
        <f>D140+D144</f>
        <v>17372.82</v>
      </c>
      <c r="E139" s="166">
        <f t="shared" si="3"/>
        <v>78.08008988764044</v>
      </c>
    </row>
    <row r="140" spans="1:5" x14ac:dyDescent="0.2">
      <c r="A140" s="154" t="s">
        <v>165</v>
      </c>
      <c r="B140" s="80">
        <v>15450</v>
      </c>
      <c r="C140" s="80">
        <v>15450</v>
      </c>
      <c r="D140" s="80">
        <f>SUM(D141:D143)</f>
        <v>15915.28</v>
      </c>
      <c r="E140" s="166">
        <f t="shared" si="3"/>
        <v>103.01152103559872</v>
      </c>
    </row>
    <row r="141" spans="1:5" x14ac:dyDescent="0.2">
      <c r="A141" s="155" t="s">
        <v>96</v>
      </c>
      <c r="B141" s="137"/>
      <c r="C141" s="137"/>
      <c r="D141" s="137">
        <v>13661.18</v>
      </c>
      <c r="E141" s="166"/>
    </row>
    <row r="142" spans="1:5" x14ac:dyDescent="0.2">
      <c r="A142" s="155" t="s">
        <v>100</v>
      </c>
      <c r="B142" s="137"/>
      <c r="C142" s="137"/>
      <c r="D142" s="137">
        <v>0</v>
      </c>
      <c r="E142" s="166"/>
    </row>
    <row r="143" spans="1:5" x14ac:dyDescent="0.2">
      <c r="A143" s="188" t="s">
        <v>254</v>
      </c>
      <c r="B143" s="137"/>
      <c r="C143" s="137"/>
      <c r="D143" s="137">
        <v>2254.1</v>
      </c>
      <c r="E143" s="166"/>
    </row>
    <row r="144" spans="1:5" x14ac:dyDescent="0.2">
      <c r="A144" s="154" t="s">
        <v>166</v>
      </c>
      <c r="B144" s="80">
        <v>6800</v>
      </c>
      <c r="C144" s="80">
        <v>6800</v>
      </c>
      <c r="D144" s="80">
        <f>SUM(D145:D150)</f>
        <v>1457.54</v>
      </c>
      <c r="E144" s="166">
        <f t="shared" si="3"/>
        <v>21.434411764705882</v>
      </c>
    </row>
    <row r="145" spans="1:5" x14ac:dyDescent="0.2">
      <c r="A145" s="155" t="s">
        <v>105</v>
      </c>
      <c r="B145" s="137"/>
      <c r="C145" s="137"/>
      <c r="D145" s="137">
        <v>0</v>
      </c>
      <c r="E145" s="166"/>
    </row>
    <row r="146" spans="1:5" x14ac:dyDescent="0.2">
      <c r="A146" s="155" t="s">
        <v>106</v>
      </c>
      <c r="B146" s="137"/>
      <c r="C146" s="137"/>
      <c r="D146" s="137">
        <v>917.54</v>
      </c>
      <c r="E146" s="166"/>
    </row>
    <row r="147" spans="1:5" x14ac:dyDescent="0.2">
      <c r="A147" s="155" t="s">
        <v>107</v>
      </c>
      <c r="B147" s="137"/>
      <c r="C147" s="137"/>
      <c r="D147" s="137">
        <v>540</v>
      </c>
      <c r="E147" s="166"/>
    </row>
    <row r="148" spans="1:5" x14ac:dyDescent="0.2">
      <c r="A148" s="155" t="s">
        <v>108</v>
      </c>
      <c r="B148" s="137"/>
      <c r="C148" s="137"/>
      <c r="D148" s="137">
        <v>0</v>
      </c>
      <c r="E148" s="166"/>
    </row>
    <row r="149" spans="1:5" x14ac:dyDescent="0.2">
      <c r="A149" s="155" t="s">
        <v>119</v>
      </c>
      <c r="B149" s="137"/>
      <c r="C149" s="137"/>
      <c r="D149" s="137">
        <v>0</v>
      </c>
      <c r="E149" s="166"/>
    </row>
    <row r="150" spans="1:5" x14ac:dyDescent="0.2">
      <c r="A150" s="155" t="s">
        <v>123</v>
      </c>
      <c r="B150" s="137"/>
      <c r="C150" s="137"/>
      <c r="D150" s="137">
        <v>0</v>
      </c>
      <c r="E150" s="166"/>
    </row>
    <row r="151" spans="1:5" ht="24" x14ac:dyDescent="0.2">
      <c r="A151" s="5" t="s">
        <v>21</v>
      </c>
      <c r="B151" s="80">
        <f>B152</f>
        <v>232200</v>
      </c>
      <c r="C151" s="80">
        <f>C152</f>
        <v>232200</v>
      </c>
      <c r="D151" s="80">
        <f>D152</f>
        <v>98219.12</v>
      </c>
      <c r="E151" s="166">
        <f t="shared" si="3"/>
        <v>42.299362618432383</v>
      </c>
    </row>
    <row r="152" spans="1:5" ht="24" x14ac:dyDescent="0.2">
      <c r="A152" s="5" t="s">
        <v>7</v>
      </c>
      <c r="B152" s="80">
        <f>B153+B157</f>
        <v>232200</v>
      </c>
      <c r="C152" s="80">
        <f>C153+C157</f>
        <v>232200</v>
      </c>
      <c r="D152" s="80">
        <f>D153+D157</f>
        <v>98219.12</v>
      </c>
      <c r="E152" s="166">
        <f t="shared" si="3"/>
        <v>42.299362618432383</v>
      </c>
    </row>
    <row r="153" spans="1:5" x14ac:dyDescent="0.2">
      <c r="A153" s="154" t="s">
        <v>165</v>
      </c>
      <c r="B153" s="80">
        <v>207900</v>
      </c>
      <c r="C153" s="80">
        <v>207900</v>
      </c>
      <c r="D153" s="80">
        <f>SUM(D154:D156)</f>
        <v>95095.12</v>
      </c>
      <c r="E153" s="166">
        <f t="shared" si="3"/>
        <v>45.740798460798459</v>
      </c>
    </row>
    <row r="154" spans="1:5" x14ac:dyDescent="0.2">
      <c r="A154" s="155" t="s">
        <v>96</v>
      </c>
      <c r="B154" s="137"/>
      <c r="C154" s="137"/>
      <c r="D154" s="137">
        <v>83911.29</v>
      </c>
      <c r="E154" s="166"/>
    </row>
    <row r="155" spans="1:5" x14ac:dyDescent="0.2">
      <c r="A155" s="155" t="s">
        <v>100</v>
      </c>
      <c r="B155" s="137"/>
      <c r="C155" s="137"/>
      <c r="D155" s="137">
        <v>1200</v>
      </c>
      <c r="E155" s="166"/>
    </row>
    <row r="156" spans="1:5" x14ac:dyDescent="0.2">
      <c r="A156" s="155" t="s">
        <v>102</v>
      </c>
      <c r="B156" s="137"/>
      <c r="C156" s="137"/>
      <c r="D156" s="137">
        <v>9983.83</v>
      </c>
      <c r="E156" s="166"/>
    </row>
    <row r="157" spans="1:5" x14ac:dyDescent="0.2">
      <c r="A157" s="154" t="s">
        <v>166</v>
      </c>
      <c r="B157" s="80">
        <v>24300</v>
      </c>
      <c r="C157" s="80">
        <v>24300</v>
      </c>
      <c r="D157" s="80">
        <f>SUM(D158:D162)</f>
        <v>3124</v>
      </c>
      <c r="E157" s="166">
        <f t="shared" si="3"/>
        <v>12.855967078189302</v>
      </c>
    </row>
    <row r="158" spans="1:5" x14ac:dyDescent="0.2">
      <c r="A158" s="155" t="s">
        <v>105</v>
      </c>
      <c r="B158" s="137"/>
      <c r="C158" s="137"/>
      <c r="D158" s="137">
        <v>0</v>
      </c>
      <c r="E158" s="166"/>
    </row>
    <row r="159" spans="1:5" x14ac:dyDescent="0.2">
      <c r="A159" s="155" t="s">
        <v>106</v>
      </c>
      <c r="B159" s="137"/>
      <c r="C159" s="137"/>
      <c r="D159" s="137">
        <v>1328.28</v>
      </c>
      <c r="E159" s="166"/>
    </row>
    <row r="160" spans="1:5" x14ac:dyDescent="0.2">
      <c r="A160" s="155" t="s">
        <v>107</v>
      </c>
      <c r="B160" s="137"/>
      <c r="C160" s="137"/>
      <c r="D160" s="137">
        <v>1128.3399999999999</v>
      </c>
      <c r="E160" s="166"/>
    </row>
    <row r="161" spans="1:5" x14ac:dyDescent="0.2">
      <c r="A161" s="155" t="s">
        <v>110</v>
      </c>
      <c r="B161" s="137"/>
      <c r="C161" s="137"/>
      <c r="D161" s="137">
        <v>0</v>
      </c>
      <c r="E161" s="166"/>
    </row>
    <row r="162" spans="1:5" x14ac:dyDescent="0.2">
      <c r="A162" s="155" t="s">
        <v>123</v>
      </c>
      <c r="B162" s="137"/>
      <c r="C162" s="137"/>
      <c r="D162" s="137">
        <v>667.38</v>
      </c>
      <c r="E162" s="166"/>
    </row>
    <row r="163" spans="1:5" ht="24.75" customHeight="1" x14ac:dyDescent="0.2">
      <c r="A163" s="152" t="s">
        <v>255</v>
      </c>
      <c r="B163" s="153">
        <f>B164+B170+B182+B191+B198</f>
        <v>227780</v>
      </c>
      <c r="C163" s="153">
        <f>C164+C170+C182+C191+C198</f>
        <v>227780</v>
      </c>
      <c r="D163" s="153">
        <f ca="1">D164+D170+D182+D191+D198</f>
        <v>0</v>
      </c>
      <c r="E163" s="166">
        <f t="shared" ca="1" si="3"/>
        <v>48.883232832009405</v>
      </c>
    </row>
    <row r="164" spans="1:5" x14ac:dyDescent="0.2">
      <c r="A164" s="5" t="s">
        <v>147</v>
      </c>
      <c r="B164" s="80">
        <f>B165</f>
        <v>15000</v>
      </c>
      <c r="C164" s="80">
        <f>C165</f>
        <v>15000</v>
      </c>
      <c r="D164" s="80">
        <f ca="1">D165</f>
        <v>0</v>
      </c>
      <c r="E164" s="166">
        <f t="shared" ca="1" si="3"/>
        <v>48.883232832009405</v>
      </c>
    </row>
    <row r="165" spans="1:5" x14ac:dyDescent="0.2">
      <c r="A165" s="5" t="s">
        <v>231</v>
      </c>
      <c r="B165" s="80">
        <f>+B166+B168</f>
        <v>15000</v>
      </c>
      <c r="C165" s="80">
        <f>+C166+C168</f>
        <v>15000</v>
      </c>
      <c r="D165" s="80">
        <f ca="1">+D166+D168</f>
        <v>0</v>
      </c>
      <c r="E165" s="166">
        <f t="shared" ca="1" si="3"/>
        <v>48.883232832009405</v>
      </c>
    </row>
    <row r="166" spans="1:5" x14ac:dyDescent="0.2">
      <c r="A166" s="154" t="s">
        <v>165</v>
      </c>
      <c r="B166" s="80">
        <v>4000</v>
      </c>
      <c r="C166" s="80">
        <v>4000</v>
      </c>
      <c r="D166" s="80">
        <f>SUM(D167:D167)</f>
        <v>0</v>
      </c>
      <c r="E166" s="166">
        <f t="shared" si="3"/>
        <v>0</v>
      </c>
    </row>
    <row r="167" spans="1:5" x14ac:dyDescent="0.2">
      <c r="A167" s="155" t="s">
        <v>102</v>
      </c>
      <c r="B167" s="137"/>
      <c r="C167" s="137"/>
      <c r="D167" s="137">
        <v>0</v>
      </c>
      <c r="E167" s="166"/>
    </row>
    <row r="168" spans="1:5" x14ac:dyDescent="0.2">
      <c r="A168" s="154" t="s">
        <v>166</v>
      </c>
      <c r="B168" s="80">
        <v>11000</v>
      </c>
      <c r="C168" s="80">
        <v>11000</v>
      </c>
      <c r="D168" s="80">
        <f ca="1">SUM(D169:D169)</f>
        <v>0</v>
      </c>
      <c r="E168" s="166">
        <f t="shared" ca="1" si="3"/>
        <v>48.883232832009405</v>
      </c>
    </row>
    <row r="169" spans="1:5" x14ac:dyDescent="0.2">
      <c r="A169" s="155" t="s">
        <v>112</v>
      </c>
      <c r="B169" s="137"/>
      <c r="C169" s="137"/>
      <c r="D169" s="137">
        <f ca="1">D169</f>
        <v>0</v>
      </c>
      <c r="E169" s="166">
        <f t="shared" ca="1" si="3"/>
        <v>48.883232832009405</v>
      </c>
    </row>
    <row r="170" spans="1:5" x14ac:dyDescent="0.2">
      <c r="A170" s="5" t="s">
        <v>17</v>
      </c>
      <c r="B170" s="80">
        <f t="shared" ref="B170:D170" si="4">B171</f>
        <v>19540</v>
      </c>
      <c r="C170" s="80">
        <f t="shared" si="4"/>
        <v>19540</v>
      </c>
      <c r="D170" s="80">
        <f t="shared" si="4"/>
        <v>0</v>
      </c>
      <c r="E170" s="166">
        <f t="shared" si="3"/>
        <v>0</v>
      </c>
    </row>
    <row r="171" spans="1:5" x14ac:dyDescent="0.2">
      <c r="A171" s="5" t="s">
        <v>2</v>
      </c>
      <c r="B171" s="80">
        <f>B172+B176</f>
        <v>19540</v>
      </c>
      <c r="C171" s="80">
        <f>C172+C176</f>
        <v>19540</v>
      </c>
      <c r="D171" s="80">
        <f>D172+D176</f>
        <v>0</v>
      </c>
      <c r="E171" s="166">
        <f t="shared" si="3"/>
        <v>0</v>
      </c>
    </row>
    <row r="172" spans="1:5" x14ac:dyDescent="0.2">
      <c r="A172" s="154" t="s">
        <v>165</v>
      </c>
      <c r="B172" s="80">
        <v>11020</v>
      </c>
      <c r="C172" s="80">
        <v>11020</v>
      </c>
      <c r="D172" s="80">
        <f>SUM(D173:D175)</f>
        <v>0</v>
      </c>
      <c r="E172" s="166">
        <f t="shared" si="3"/>
        <v>0</v>
      </c>
    </row>
    <row r="173" spans="1:5" x14ac:dyDescent="0.2">
      <c r="A173" s="26" t="s">
        <v>256</v>
      </c>
      <c r="B173" s="137"/>
      <c r="C173" s="137"/>
      <c r="D173" s="137">
        <v>0</v>
      </c>
      <c r="E173" s="166"/>
    </row>
    <row r="174" spans="1:5" x14ac:dyDescent="0.2">
      <c r="A174" s="26" t="s">
        <v>257</v>
      </c>
      <c r="B174" s="137"/>
      <c r="C174" s="137"/>
      <c r="D174" s="137">
        <v>0</v>
      </c>
      <c r="E174" s="166"/>
    </row>
    <row r="175" spans="1:5" x14ac:dyDescent="0.2">
      <c r="A175" s="26" t="s">
        <v>259</v>
      </c>
      <c r="B175" s="137"/>
      <c r="C175" s="137"/>
      <c r="D175" s="137">
        <v>0</v>
      </c>
      <c r="E175" s="166"/>
    </row>
    <row r="176" spans="1:5" x14ac:dyDescent="0.2">
      <c r="A176" s="154" t="s">
        <v>166</v>
      </c>
      <c r="B176" s="80">
        <v>8520</v>
      </c>
      <c r="C176" s="80">
        <v>8520</v>
      </c>
      <c r="D176" s="80">
        <f>SUM(D177:D181)</f>
        <v>0</v>
      </c>
      <c r="E176" s="166">
        <f t="shared" si="3"/>
        <v>0</v>
      </c>
    </row>
    <row r="177" spans="1:5" x14ac:dyDescent="0.2">
      <c r="A177" s="189" t="s">
        <v>258</v>
      </c>
      <c r="B177" s="137"/>
      <c r="C177" s="137"/>
      <c r="D177" s="137">
        <v>0</v>
      </c>
      <c r="E177" s="166"/>
    </row>
    <row r="178" spans="1:5" x14ac:dyDescent="0.2">
      <c r="A178" s="189" t="s">
        <v>260</v>
      </c>
      <c r="B178" s="137"/>
      <c r="C178" s="137"/>
      <c r="D178" s="137">
        <v>0</v>
      </c>
      <c r="E178" s="166"/>
    </row>
    <row r="179" spans="1:5" x14ac:dyDescent="0.2">
      <c r="A179" s="155" t="s">
        <v>121</v>
      </c>
      <c r="B179" s="137"/>
      <c r="C179" s="137"/>
      <c r="D179" s="137">
        <v>0</v>
      </c>
      <c r="E179" s="166"/>
    </row>
    <row r="180" spans="1:5" x14ac:dyDescent="0.2">
      <c r="A180" s="155" t="s">
        <v>123</v>
      </c>
      <c r="B180" s="137"/>
      <c r="C180" s="137"/>
      <c r="D180" s="137">
        <v>0</v>
      </c>
      <c r="E180" s="166"/>
    </row>
    <row r="181" spans="1:5" ht="24" x14ac:dyDescent="0.2">
      <c r="A181" s="155" t="s">
        <v>250</v>
      </c>
      <c r="B181" s="137"/>
      <c r="C181" s="137"/>
      <c r="D181" s="137">
        <v>0</v>
      </c>
      <c r="E181" s="166"/>
    </row>
    <row r="182" spans="1:5" x14ac:dyDescent="0.2">
      <c r="A182" s="5" t="s">
        <v>18</v>
      </c>
      <c r="B182" s="80">
        <f>B183</f>
        <v>54510</v>
      </c>
      <c r="C182" s="80">
        <f>C183</f>
        <v>54510</v>
      </c>
      <c r="D182" s="80">
        <f>D183</f>
        <v>0</v>
      </c>
      <c r="E182" s="166">
        <f t="shared" si="3"/>
        <v>0</v>
      </c>
    </row>
    <row r="183" spans="1:5" x14ac:dyDescent="0.2">
      <c r="A183" s="5" t="s">
        <v>4</v>
      </c>
      <c r="B183" s="80">
        <f>B184+B188</f>
        <v>54510</v>
      </c>
      <c r="C183" s="80">
        <f>C184+C188</f>
        <v>54510</v>
      </c>
      <c r="D183" s="80">
        <f>D184+D188</f>
        <v>0</v>
      </c>
      <c r="E183" s="166">
        <f t="shared" si="3"/>
        <v>0</v>
      </c>
    </row>
    <row r="184" spans="1:5" x14ac:dyDescent="0.2">
      <c r="A184" s="154" t="s">
        <v>165</v>
      </c>
      <c r="B184" s="80">
        <v>47510</v>
      </c>
      <c r="C184" s="80">
        <v>47510</v>
      </c>
      <c r="D184" s="80">
        <f>SUM(D185:D187)</f>
        <v>0</v>
      </c>
      <c r="E184" s="166">
        <f t="shared" si="3"/>
        <v>0</v>
      </c>
    </row>
    <row r="185" spans="1:5" x14ac:dyDescent="0.2">
      <c r="A185" s="26" t="s">
        <v>256</v>
      </c>
      <c r="B185" s="137"/>
      <c r="C185" s="137"/>
      <c r="D185" s="137">
        <v>0</v>
      </c>
      <c r="E185" s="166"/>
    </row>
    <row r="186" spans="1:5" x14ac:dyDescent="0.2">
      <c r="A186" s="155" t="s">
        <v>97</v>
      </c>
      <c r="B186" s="137"/>
      <c r="C186" s="137"/>
      <c r="D186" s="137">
        <v>0</v>
      </c>
      <c r="E186" s="166"/>
    </row>
    <row r="187" spans="1:5" x14ac:dyDescent="0.2">
      <c r="A187" s="155" t="s">
        <v>102</v>
      </c>
      <c r="B187" s="137"/>
      <c r="C187" s="137"/>
      <c r="D187" s="137">
        <v>0</v>
      </c>
      <c r="E187" s="166"/>
    </row>
    <row r="188" spans="1:5" x14ac:dyDescent="0.2">
      <c r="A188" s="154" t="s">
        <v>166</v>
      </c>
      <c r="B188" s="80">
        <v>7000</v>
      </c>
      <c r="C188" s="80">
        <v>7000</v>
      </c>
      <c r="D188" s="80">
        <f>SUM(D189:D190)</f>
        <v>0</v>
      </c>
      <c r="E188" s="166">
        <f t="shared" si="3"/>
        <v>0</v>
      </c>
    </row>
    <row r="189" spans="1:5" x14ac:dyDescent="0.2">
      <c r="A189" s="189" t="s">
        <v>261</v>
      </c>
      <c r="B189" s="137"/>
      <c r="C189" s="137"/>
      <c r="D189" s="137">
        <v>0</v>
      </c>
      <c r="E189" s="166"/>
    </row>
    <row r="190" spans="1:5" ht="24" x14ac:dyDescent="0.2">
      <c r="A190" s="155" t="s">
        <v>262</v>
      </c>
      <c r="B190" s="137"/>
      <c r="C190" s="137"/>
      <c r="D190" s="137">
        <v>0</v>
      </c>
      <c r="E190" s="166"/>
    </row>
    <row r="191" spans="1:5" x14ac:dyDescent="0.2">
      <c r="A191" s="5" t="s">
        <v>19</v>
      </c>
      <c r="B191" s="80">
        <f>B192+B196</f>
        <v>60280</v>
      </c>
      <c r="C191" s="80">
        <f>C192+C196</f>
        <v>60280</v>
      </c>
      <c r="D191" s="80">
        <f>D192+D196</f>
        <v>0</v>
      </c>
      <c r="E191" s="166">
        <f t="shared" si="3"/>
        <v>0</v>
      </c>
    </row>
    <row r="192" spans="1:5" x14ac:dyDescent="0.2">
      <c r="A192" s="154" t="s">
        <v>165</v>
      </c>
      <c r="B192" s="80">
        <v>56280</v>
      </c>
      <c r="C192" s="80">
        <v>56280</v>
      </c>
      <c r="D192" s="80">
        <f>SUM(D193:D195)</f>
        <v>0</v>
      </c>
      <c r="E192" s="166">
        <f t="shared" si="3"/>
        <v>0</v>
      </c>
    </row>
    <row r="193" spans="1:5" x14ac:dyDescent="0.2">
      <c r="A193" s="26" t="s">
        <v>256</v>
      </c>
      <c r="B193" s="137"/>
      <c r="C193" s="137"/>
      <c r="D193" s="137">
        <v>0</v>
      </c>
      <c r="E193" s="166"/>
    </row>
    <row r="194" spans="1:5" x14ac:dyDescent="0.2">
      <c r="A194" s="155" t="s">
        <v>97</v>
      </c>
      <c r="B194" s="137"/>
      <c r="C194" s="137"/>
      <c r="D194" s="137">
        <v>0</v>
      </c>
      <c r="E194" s="166"/>
    </row>
    <row r="195" spans="1:5" x14ac:dyDescent="0.2">
      <c r="A195" s="155" t="s">
        <v>102</v>
      </c>
      <c r="B195" s="137"/>
      <c r="C195" s="137"/>
      <c r="D195" s="137">
        <v>0</v>
      </c>
      <c r="E195" s="166"/>
    </row>
    <row r="196" spans="1:5" x14ac:dyDescent="0.2">
      <c r="A196" s="154" t="s">
        <v>166</v>
      </c>
      <c r="B196" s="80">
        <v>4000</v>
      </c>
      <c r="C196" s="80">
        <v>4000</v>
      </c>
      <c r="D196" s="80">
        <f>D197</f>
        <v>0</v>
      </c>
      <c r="E196" s="166">
        <f t="shared" si="3"/>
        <v>0</v>
      </c>
    </row>
    <row r="197" spans="1:5" ht="24" x14ac:dyDescent="0.2">
      <c r="A197" s="189" t="s">
        <v>250</v>
      </c>
      <c r="B197" s="137"/>
      <c r="C197" s="137"/>
      <c r="D197" s="137">
        <v>0</v>
      </c>
      <c r="E197" s="166"/>
    </row>
    <row r="198" spans="1:5" x14ac:dyDescent="0.2">
      <c r="A198" s="5" t="s">
        <v>20</v>
      </c>
      <c r="B198" s="80">
        <f>B199</f>
        <v>78450</v>
      </c>
      <c r="C198" s="80">
        <f>C199</f>
        <v>78450</v>
      </c>
      <c r="D198" s="80">
        <f>D199</f>
        <v>0</v>
      </c>
      <c r="E198" s="166">
        <f t="shared" si="3"/>
        <v>0</v>
      </c>
    </row>
    <row r="199" spans="1:5" x14ac:dyDescent="0.2">
      <c r="A199" s="5" t="s">
        <v>5</v>
      </c>
      <c r="B199" s="80">
        <f>B200+B204</f>
        <v>78450</v>
      </c>
      <c r="C199" s="80">
        <f>C200+C204</f>
        <v>78450</v>
      </c>
      <c r="D199" s="80">
        <f>D200+D204</f>
        <v>0</v>
      </c>
      <c r="E199" s="166">
        <f t="shared" si="3"/>
        <v>0</v>
      </c>
    </row>
    <row r="200" spans="1:5" x14ac:dyDescent="0.2">
      <c r="A200" s="154" t="s">
        <v>165</v>
      </c>
      <c r="B200" s="80">
        <v>60100</v>
      </c>
      <c r="C200" s="80">
        <v>60100</v>
      </c>
      <c r="D200" s="80">
        <f>SUM(D201:D203)</f>
        <v>0</v>
      </c>
      <c r="E200" s="166">
        <f t="shared" si="3"/>
        <v>0</v>
      </c>
    </row>
    <row r="201" spans="1:5" x14ac:dyDescent="0.2">
      <c r="A201" s="26" t="s">
        <v>256</v>
      </c>
      <c r="B201" s="137"/>
      <c r="C201" s="137"/>
      <c r="D201" s="137">
        <v>0</v>
      </c>
      <c r="E201" s="166"/>
    </row>
    <row r="202" spans="1:5" x14ac:dyDescent="0.2">
      <c r="A202" s="155" t="s">
        <v>97</v>
      </c>
      <c r="B202" s="137"/>
      <c r="C202" s="137"/>
      <c r="D202" s="137">
        <v>0</v>
      </c>
      <c r="E202" s="166"/>
    </row>
    <row r="203" spans="1:5" x14ac:dyDescent="0.2">
      <c r="A203" s="155" t="s">
        <v>102</v>
      </c>
      <c r="B203" s="137"/>
      <c r="C203" s="137"/>
      <c r="D203" s="137">
        <v>0</v>
      </c>
      <c r="E203" s="166"/>
    </row>
    <row r="204" spans="1:5" x14ac:dyDescent="0.2">
      <c r="A204" s="154" t="s">
        <v>166</v>
      </c>
      <c r="B204" s="80">
        <v>18350</v>
      </c>
      <c r="C204" s="80">
        <v>18350</v>
      </c>
      <c r="D204" s="80">
        <f>SUM(D205:D207)</f>
        <v>0</v>
      </c>
      <c r="E204" s="166">
        <f t="shared" ref="E202:E265" si="5">D204/C204*100</f>
        <v>0</v>
      </c>
    </row>
    <row r="205" spans="1:5" x14ac:dyDescent="0.2">
      <c r="A205" s="189" t="s">
        <v>260</v>
      </c>
      <c r="B205" s="137"/>
      <c r="C205" s="137"/>
      <c r="D205" s="137">
        <v>0</v>
      </c>
      <c r="E205" s="166"/>
    </row>
    <row r="206" spans="1:5" x14ac:dyDescent="0.2">
      <c r="A206" s="155" t="s">
        <v>121</v>
      </c>
      <c r="B206" s="137"/>
      <c r="C206" s="137"/>
      <c r="D206" s="137">
        <v>0</v>
      </c>
      <c r="E206" s="166"/>
    </row>
    <row r="207" spans="1:5" ht="24" x14ac:dyDescent="0.2">
      <c r="A207" s="155" t="s">
        <v>250</v>
      </c>
      <c r="B207" s="137"/>
      <c r="C207" s="137"/>
      <c r="D207" s="137">
        <v>0</v>
      </c>
      <c r="E207" s="166"/>
    </row>
    <row r="208" spans="1:5" ht="24.75" customHeight="1" x14ac:dyDescent="0.2">
      <c r="A208" s="152" t="s">
        <v>263</v>
      </c>
      <c r="B208" s="153">
        <f>B209+B222</f>
        <v>278400</v>
      </c>
      <c r="C208" s="153">
        <f>C209+C222</f>
        <v>278400</v>
      </c>
      <c r="D208" s="153">
        <f>D209+D222</f>
        <v>134166.02000000002</v>
      </c>
      <c r="E208" s="166">
        <f t="shared" si="5"/>
        <v>48.191817528735633</v>
      </c>
    </row>
    <row r="209" spans="1:5" x14ac:dyDescent="0.2">
      <c r="A209" s="5" t="s">
        <v>17</v>
      </c>
      <c r="B209" s="80">
        <f>B210</f>
        <v>11250</v>
      </c>
      <c r="C209" s="80">
        <f>C210</f>
        <v>11250</v>
      </c>
      <c r="D209" s="80">
        <f>D210</f>
        <v>23408.629999999997</v>
      </c>
      <c r="E209" s="166">
        <f t="shared" si="5"/>
        <v>208.07671111111108</v>
      </c>
    </row>
    <row r="210" spans="1:5" x14ac:dyDescent="0.2">
      <c r="A210" s="5" t="s">
        <v>2</v>
      </c>
      <c r="B210" s="80">
        <f>B211+B215</f>
        <v>11250</v>
      </c>
      <c r="C210" s="80">
        <f>C211+C215</f>
        <v>11250</v>
      </c>
      <c r="D210" s="80">
        <f>D211+D215</f>
        <v>23408.629999999997</v>
      </c>
      <c r="E210" s="166">
        <f t="shared" si="5"/>
        <v>208.07671111111108</v>
      </c>
    </row>
    <row r="211" spans="1:5" x14ac:dyDescent="0.2">
      <c r="A211" s="154" t="s">
        <v>165</v>
      </c>
      <c r="B211" s="80">
        <v>6300</v>
      </c>
      <c r="C211" s="80">
        <v>6300</v>
      </c>
      <c r="D211" s="80">
        <f>SUM(D212:D214)</f>
        <v>20997.469999999998</v>
      </c>
      <c r="E211" s="166">
        <f t="shared" si="5"/>
        <v>333.29317460317458</v>
      </c>
    </row>
    <row r="212" spans="1:5" x14ac:dyDescent="0.2">
      <c r="A212" s="155" t="s">
        <v>96</v>
      </c>
      <c r="B212" s="137"/>
      <c r="C212" s="137"/>
      <c r="D212" s="137">
        <v>18419.009999999998</v>
      </c>
      <c r="E212" s="166"/>
    </row>
    <row r="213" spans="1:5" x14ac:dyDescent="0.2">
      <c r="A213" s="155" t="s">
        <v>100</v>
      </c>
      <c r="B213" s="137"/>
      <c r="C213" s="137"/>
      <c r="D213" s="137">
        <v>300</v>
      </c>
      <c r="E213" s="166"/>
    </row>
    <row r="214" spans="1:5" x14ac:dyDescent="0.2">
      <c r="A214" s="155" t="s">
        <v>102</v>
      </c>
      <c r="B214" s="137"/>
      <c r="C214" s="137"/>
      <c r="D214" s="137">
        <v>2278.46</v>
      </c>
      <c r="E214" s="166"/>
    </row>
    <row r="215" spans="1:5" x14ac:dyDescent="0.2">
      <c r="A215" s="154" t="s">
        <v>166</v>
      </c>
      <c r="B215" s="80">
        <v>4950</v>
      </c>
      <c r="C215" s="80">
        <v>4950</v>
      </c>
      <c r="D215" s="80">
        <f>SUM(D216:D221)</f>
        <v>2411.16</v>
      </c>
      <c r="E215" s="166">
        <f t="shared" si="5"/>
        <v>48.710303030303024</v>
      </c>
    </row>
    <row r="216" spans="1:5" x14ac:dyDescent="0.2">
      <c r="A216" s="189" t="s">
        <v>264</v>
      </c>
      <c r="B216" s="137"/>
      <c r="C216" s="137"/>
      <c r="D216" s="137">
        <v>165.02</v>
      </c>
      <c r="E216" s="166"/>
    </row>
    <row r="217" spans="1:5" x14ac:dyDescent="0.2">
      <c r="A217" s="155" t="s">
        <v>106</v>
      </c>
      <c r="B217" s="137"/>
      <c r="C217" s="137"/>
      <c r="D217" s="137">
        <v>816.53</v>
      </c>
      <c r="E217" s="166"/>
    </row>
    <row r="218" spans="1:5" x14ac:dyDescent="0.2">
      <c r="A218" s="155" t="s">
        <v>107</v>
      </c>
      <c r="B218" s="137"/>
      <c r="C218" s="137"/>
      <c r="D218" s="137">
        <v>1348.32</v>
      </c>
      <c r="E218" s="166"/>
    </row>
    <row r="219" spans="1:5" x14ac:dyDescent="0.2">
      <c r="A219" s="155" t="s">
        <v>108</v>
      </c>
      <c r="B219" s="137"/>
      <c r="C219" s="137"/>
      <c r="D219" s="137">
        <v>0</v>
      </c>
      <c r="E219" s="166"/>
    </row>
    <row r="220" spans="1:5" x14ac:dyDescent="0.2">
      <c r="A220" s="155" t="s">
        <v>119</v>
      </c>
      <c r="B220" s="137"/>
      <c r="C220" s="137"/>
      <c r="D220" s="187">
        <v>0</v>
      </c>
      <c r="E220" s="166"/>
    </row>
    <row r="221" spans="1:5" x14ac:dyDescent="0.2">
      <c r="A221" s="155" t="s">
        <v>123</v>
      </c>
      <c r="B221" s="137"/>
      <c r="C221" s="137"/>
      <c r="D221" s="187">
        <v>81.290000000000006</v>
      </c>
      <c r="E221" s="166"/>
    </row>
    <row r="222" spans="1:5" ht="24" x14ac:dyDescent="0.2">
      <c r="A222" s="5" t="s">
        <v>21</v>
      </c>
      <c r="B222" s="80">
        <f>+B223</f>
        <v>267150</v>
      </c>
      <c r="C222" s="80">
        <f>+C223</f>
        <v>267150</v>
      </c>
      <c r="D222" s="80">
        <f>+D223</f>
        <v>110757.39000000001</v>
      </c>
      <c r="E222" s="166">
        <f t="shared" si="5"/>
        <v>41.458877035373391</v>
      </c>
    </row>
    <row r="223" spans="1:5" ht="24" x14ac:dyDescent="0.2">
      <c r="A223" s="5" t="s">
        <v>7</v>
      </c>
      <c r="B223" s="80">
        <f>B224+B228</f>
        <v>267150</v>
      </c>
      <c r="C223" s="80">
        <f>C224+C228</f>
        <v>267150</v>
      </c>
      <c r="D223" s="80">
        <f>D224+D228</f>
        <v>110757.39000000001</v>
      </c>
      <c r="E223" s="166">
        <f t="shared" si="5"/>
        <v>41.458877035373391</v>
      </c>
    </row>
    <row r="224" spans="1:5" x14ac:dyDescent="0.2">
      <c r="A224" s="154" t="s">
        <v>165</v>
      </c>
      <c r="B224" s="80">
        <v>219650</v>
      </c>
      <c r="C224" s="80">
        <v>219650</v>
      </c>
      <c r="D224" s="80">
        <f>SUM(D225:D227)</f>
        <v>93599.21</v>
      </c>
      <c r="E224" s="166">
        <f t="shared" si="5"/>
        <v>42.612888686546782</v>
      </c>
    </row>
    <row r="225" spans="1:5" x14ac:dyDescent="0.2">
      <c r="A225" s="155" t="s">
        <v>96</v>
      </c>
      <c r="B225" s="137"/>
      <c r="C225" s="137"/>
      <c r="D225" s="187">
        <v>82021.38</v>
      </c>
      <c r="E225" s="166"/>
    </row>
    <row r="226" spans="1:5" x14ac:dyDescent="0.2">
      <c r="A226" s="155" t="s">
        <v>100</v>
      </c>
      <c r="B226" s="137"/>
      <c r="C226" s="137"/>
      <c r="D226" s="187">
        <v>900</v>
      </c>
      <c r="E226" s="166"/>
    </row>
    <row r="227" spans="1:5" x14ac:dyDescent="0.2">
      <c r="A227" s="155" t="s">
        <v>102</v>
      </c>
      <c r="B227" s="137"/>
      <c r="C227" s="137"/>
      <c r="D227" s="187">
        <v>10677.83</v>
      </c>
      <c r="E227" s="166"/>
    </row>
    <row r="228" spans="1:5" x14ac:dyDescent="0.2">
      <c r="A228" s="154" t="s">
        <v>166</v>
      </c>
      <c r="B228" s="80">
        <v>47500</v>
      </c>
      <c r="C228" s="80">
        <v>47500</v>
      </c>
      <c r="D228" s="80">
        <f>SUM(D229:D234)</f>
        <v>17158.18</v>
      </c>
      <c r="E228" s="166">
        <f t="shared" si="5"/>
        <v>36.122484210526316</v>
      </c>
    </row>
    <row r="229" spans="1:5" x14ac:dyDescent="0.2">
      <c r="A229" s="189" t="s">
        <v>264</v>
      </c>
      <c r="B229" s="137"/>
      <c r="C229" s="137"/>
      <c r="D229" s="137">
        <v>2437.98</v>
      </c>
      <c r="E229" s="166"/>
    </row>
    <row r="230" spans="1:5" x14ac:dyDescent="0.2">
      <c r="A230" s="189" t="s">
        <v>258</v>
      </c>
      <c r="B230" s="137"/>
      <c r="C230" s="137"/>
      <c r="D230" s="137">
        <v>1874.37</v>
      </c>
      <c r="E230" s="166"/>
    </row>
    <row r="231" spans="1:5" x14ac:dyDescent="0.2">
      <c r="A231" s="155" t="s">
        <v>107</v>
      </c>
      <c r="B231" s="137"/>
      <c r="C231" s="137"/>
      <c r="D231" s="187">
        <v>12431.08</v>
      </c>
      <c r="E231" s="166"/>
    </row>
    <row r="232" spans="1:5" x14ac:dyDescent="0.2">
      <c r="A232" s="155" t="s">
        <v>108</v>
      </c>
      <c r="B232" s="137"/>
      <c r="C232" s="137"/>
      <c r="D232" s="187">
        <v>0</v>
      </c>
      <c r="E232" s="166"/>
    </row>
    <row r="233" spans="1:5" x14ac:dyDescent="0.2">
      <c r="A233" s="155" t="s">
        <v>110</v>
      </c>
      <c r="B233" s="137"/>
      <c r="C233" s="137"/>
      <c r="D233" s="187">
        <v>0</v>
      </c>
      <c r="E233" s="166"/>
    </row>
    <row r="234" spans="1:5" x14ac:dyDescent="0.2">
      <c r="A234" s="155" t="s">
        <v>123</v>
      </c>
      <c r="B234" s="137"/>
      <c r="C234" s="137"/>
      <c r="D234" s="187">
        <v>414.75</v>
      </c>
      <c r="E234" s="166"/>
    </row>
    <row r="235" spans="1:5" x14ac:dyDescent="0.2">
      <c r="A235" s="150" t="s">
        <v>265</v>
      </c>
      <c r="B235" s="176">
        <f>+B236+B287+B307+B323</f>
        <v>2009000</v>
      </c>
      <c r="C235" s="176">
        <f>+C236+C287+C307+C323</f>
        <v>2009000</v>
      </c>
      <c r="D235" s="151">
        <f>+D236+D287+D307+D323</f>
        <v>1652693.12</v>
      </c>
      <c r="E235" s="166">
        <f t="shared" si="5"/>
        <v>82.264465903434541</v>
      </c>
    </row>
    <row r="236" spans="1:5" x14ac:dyDescent="0.2">
      <c r="A236" s="152" t="s">
        <v>266</v>
      </c>
      <c r="B236" s="174">
        <f>B237+B254+B259+B272+B277+B283</f>
        <v>596500</v>
      </c>
      <c r="C236" s="174">
        <f>C237+C254+C259+C272+C277+C283</f>
        <v>596500</v>
      </c>
      <c r="D236" s="153">
        <f>D237+D254+D259+D272+D277+D283</f>
        <v>217962.78</v>
      </c>
      <c r="E236" s="166">
        <f t="shared" si="5"/>
        <v>36.540281642917016</v>
      </c>
    </row>
    <row r="237" spans="1:5" x14ac:dyDescent="0.2">
      <c r="A237" s="5" t="s">
        <v>17</v>
      </c>
      <c r="B237" s="80">
        <f>SUM(B238)</f>
        <v>155000</v>
      </c>
      <c r="C237" s="80">
        <f>SUM(C238)</f>
        <v>155000</v>
      </c>
      <c r="D237" s="80">
        <f>SUM(D238)</f>
        <v>9119.24</v>
      </c>
      <c r="E237" s="166">
        <f t="shared" si="5"/>
        <v>5.8833806451612904</v>
      </c>
    </row>
    <row r="238" spans="1:5" x14ac:dyDescent="0.2">
      <c r="A238" s="5" t="s">
        <v>2</v>
      </c>
      <c r="B238" s="80">
        <f>B239+B245+B247</f>
        <v>155000</v>
      </c>
      <c r="C238" s="80">
        <f>C239+C245+C247</f>
        <v>155000</v>
      </c>
      <c r="D238" s="80">
        <f>D239+D245+D247</f>
        <v>9119.24</v>
      </c>
      <c r="E238" s="166">
        <f t="shared" si="5"/>
        <v>5.8833806451612904</v>
      </c>
    </row>
    <row r="239" spans="1:5" x14ac:dyDescent="0.2">
      <c r="A239" s="154" t="s">
        <v>166</v>
      </c>
      <c r="B239" s="80">
        <v>95000</v>
      </c>
      <c r="C239" s="80">
        <v>95000</v>
      </c>
      <c r="D239" s="80">
        <f>SUM(D240:D244)</f>
        <v>0</v>
      </c>
      <c r="E239" s="166">
        <f t="shared" si="5"/>
        <v>0</v>
      </c>
    </row>
    <row r="240" spans="1:5" x14ac:dyDescent="0.2">
      <c r="A240" s="155" t="s">
        <v>113</v>
      </c>
      <c r="B240" s="137"/>
      <c r="C240" s="137"/>
      <c r="D240" s="137">
        <v>0</v>
      </c>
      <c r="E240" s="166"/>
    </row>
    <row r="241" spans="1:5" x14ac:dyDescent="0.2">
      <c r="A241" s="155" t="s">
        <v>114</v>
      </c>
      <c r="B241" s="137"/>
      <c r="C241" s="137"/>
      <c r="D241" s="137">
        <v>0</v>
      </c>
      <c r="E241" s="166"/>
    </row>
    <row r="242" spans="1:5" x14ac:dyDescent="0.2">
      <c r="A242" s="155" t="s">
        <v>115</v>
      </c>
      <c r="B242" s="137"/>
      <c r="C242" s="137"/>
      <c r="D242" s="137">
        <v>0</v>
      </c>
      <c r="E242" s="166"/>
    </row>
    <row r="243" spans="1:5" x14ac:dyDescent="0.2">
      <c r="A243" s="155" t="s">
        <v>118</v>
      </c>
      <c r="B243" s="137"/>
      <c r="C243" s="137"/>
      <c r="D243" s="137">
        <v>0</v>
      </c>
      <c r="E243" s="166"/>
    </row>
    <row r="244" spans="1:5" x14ac:dyDescent="0.2">
      <c r="A244" s="155" t="s">
        <v>124</v>
      </c>
      <c r="B244" s="137"/>
      <c r="C244" s="137"/>
      <c r="D244" s="137">
        <v>0</v>
      </c>
      <c r="E244" s="166"/>
    </row>
    <row r="245" spans="1:5" x14ac:dyDescent="0.2">
      <c r="A245" s="154" t="s">
        <v>219</v>
      </c>
      <c r="B245" s="80">
        <v>3000</v>
      </c>
      <c r="C245" s="80">
        <v>3000</v>
      </c>
      <c r="D245" s="80">
        <f>SUM(D246)</f>
        <v>2970</v>
      </c>
      <c r="E245" s="166">
        <f t="shared" si="5"/>
        <v>99</v>
      </c>
    </row>
    <row r="246" spans="1:5" x14ac:dyDescent="0.2">
      <c r="A246" s="155" t="s">
        <v>221</v>
      </c>
      <c r="B246" s="137"/>
      <c r="C246" s="137"/>
      <c r="D246" s="137">
        <v>2970</v>
      </c>
      <c r="E246" s="166"/>
    </row>
    <row r="247" spans="1:5" x14ac:dyDescent="0.2">
      <c r="A247" s="154" t="s">
        <v>168</v>
      </c>
      <c r="B247" s="80">
        <v>57000</v>
      </c>
      <c r="C247" s="80">
        <v>57000</v>
      </c>
      <c r="D247" s="80">
        <f>SUM(D248:D253)</f>
        <v>6149.24</v>
      </c>
      <c r="E247" s="166">
        <f t="shared" si="5"/>
        <v>10.788140350877192</v>
      </c>
    </row>
    <row r="248" spans="1:5" x14ac:dyDescent="0.2">
      <c r="A248" s="155" t="s">
        <v>139</v>
      </c>
      <c r="B248" s="137"/>
      <c r="C248" s="137"/>
      <c r="D248" s="137">
        <v>0</v>
      </c>
      <c r="E248" s="166"/>
    </row>
    <row r="249" spans="1:5" x14ac:dyDescent="0.2">
      <c r="A249" s="155" t="s">
        <v>140</v>
      </c>
      <c r="B249" s="137"/>
      <c r="C249" s="137"/>
      <c r="D249" s="137">
        <v>137.5</v>
      </c>
      <c r="E249" s="166"/>
    </row>
    <row r="250" spans="1:5" x14ac:dyDescent="0.2">
      <c r="A250" s="155" t="s">
        <v>141</v>
      </c>
      <c r="B250" s="137"/>
      <c r="C250" s="137"/>
      <c r="D250" s="137">
        <v>1639.63</v>
      </c>
      <c r="E250" s="166"/>
    </row>
    <row r="251" spans="1:5" x14ac:dyDescent="0.2">
      <c r="A251" s="155" t="s">
        <v>142</v>
      </c>
      <c r="B251" s="137"/>
      <c r="C251" s="137"/>
      <c r="D251" s="137">
        <v>0</v>
      </c>
      <c r="E251" s="166"/>
    </row>
    <row r="252" spans="1:5" x14ac:dyDescent="0.2">
      <c r="A252" s="155" t="s">
        <v>187</v>
      </c>
      <c r="B252" s="137"/>
      <c r="C252" s="137"/>
      <c r="D252" s="137">
        <v>0</v>
      </c>
      <c r="E252" s="166"/>
    </row>
    <row r="253" spans="1:5" x14ac:dyDescent="0.2">
      <c r="A253" s="155" t="s">
        <v>144</v>
      </c>
      <c r="B253" s="137"/>
      <c r="C253" s="137"/>
      <c r="D253" s="137">
        <v>4372.1099999999997</v>
      </c>
      <c r="E253" s="166"/>
    </row>
    <row r="254" spans="1:5" ht="24" x14ac:dyDescent="0.2">
      <c r="A254" s="5" t="s">
        <v>246</v>
      </c>
      <c r="B254" s="137">
        <f t="shared" ref="B254:D255" si="6">B255</f>
        <v>60000</v>
      </c>
      <c r="C254" s="137">
        <f t="shared" si="6"/>
        <v>60000</v>
      </c>
      <c r="D254" s="137">
        <f t="shared" si="6"/>
        <v>0</v>
      </c>
      <c r="E254" s="166">
        <f t="shared" si="5"/>
        <v>0</v>
      </c>
    </row>
    <row r="255" spans="1:5" ht="24" x14ac:dyDescent="0.2">
      <c r="A255" s="5" t="s">
        <v>267</v>
      </c>
      <c r="B255" s="137">
        <f t="shared" si="6"/>
        <v>60000</v>
      </c>
      <c r="C255" s="137">
        <f t="shared" si="6"/>
        <v>60000</v>
      </c>
      <c r="D255" s="137">
        <f t="shared" si="6"/>
        <v>0</v>
      </c>
      <c r="E255" s="166">
        <f t="shared" si="5"/>
        <v>0</v>
      </c>
    </row>
    <row r="256" spans="1:5" x14ac:dyDescent="0.2">
      <c r="A256" s="154" t="s">
        <v>168</v>
      </c>
      <c r="B256" s="137">
        <v>60000</v>
      </c>
      <c r="C256" s="137">
        <v>60000</v>
      </c>
      <c r="D256" s="137">
        <f>SUM(D257:D258)</f>
        <v>0</v>
      </c>
      <c r="E256" s="166">
        <f t="shared" si="5"/>
        <v>0</v>
      </c>
    </row>
    <row r="257" spans="1:5" x14ac:dyDescent="0.2">
      <c r="A257" s="155" t="s">
        <v>139</v>
      </c>
      <c r="B257" s="137"/>
      <c r="C257" s="137"/>
      <c r="D257" s="137">
        <v>0</v>
      </c>
      <c r="E257" s="166"/>
    </row>
    <row r="258" spans="1:5" x14ac:dyDescent="0.2">
      <c r="A258" s="26" t="s">
        <v>268</v>
      </c>
      <c r="B258" s="137"/>
      <c r="C258" s="137"/>
      <c r="D258" s="137">
        <v>0</v>
      </c>
      <c r="E258" s="166"/>
    </row>
    <row r="259" spans="1:5" ht="24" x14ac:dyDescent="0.2">
      <c r="A259" s="5" t="s">
        <v>148</v>
      </c>
      <c r="B259" s="80">
        <f>B260</f>
        <v>359500</v>
      </c>
      <c r="C259" s="80">
        <f>C260</f>
        <v>359500</v>
      </c>
      <c r="D259" s="80">
        <f>D260</f>
        <v>151076.45000000001</v>
      </c>
      <c r="E259" s="166">
        <f t="shared" si="5"/>
        <v>42.024047287899862</v>
      </c>
    </row>
    <row r="260" spans="1:5" ht="24" x14ac:dyDescent="0.2">
      <c r="A260" s="5" t="s">
        <v>8</v>
      </c>
      <c r="B260" s="80">
        <f>B261+B267</f>
        <v>359500</v>
      </c>
      <c r="C260" s="80">
        <f>C261+C267</f>
        <v>359500</v>
      </c>
      <c r="D260" s="80">
        <f>D261+D267</f>
        <v>151076.45000000001</v>
      </c>
      <c r="E260" s="166">
        <f t="shared" si="5"/>
        <v>42.024047287899862</v>
      </c>
    </row>
    <row r="261" spans="1:5" x14ac:dyDescent="0.2">
      <c r="A261" s="154" t="s">
        <v>166</v>
      </c>
      <c r="B261" s="80">
        <v>222000</v>
      </c>
      <c r="C261" s="80">
        <v>222000</v>
      </c>
      <c r="D261" s="80">
        <f>SUM(D262:D266)</f>
        <v>138056.45000000001</v>
      </c>
      <c r="E261" s="166">
        <f t="shared" si="5"/>
        <v>62.187590090090097</v>
      </c>
    </row>
    <row r="262" spans="1:5" x14ac:dyDescent="0.2">
      <c r="A262" s="155" t="s">
        <v>113</v>
      </c>
      <c r="B262" s="137"/>
      <c r="C262" s="137"/>
      <c r="D262" s="137">
        <v>18000</v>
      </c>
      <c r="E262" s="166"/>
    </row>
    <row r="263" spans="1:5" x14ac:dyDescent="0.2">
      <c r="A263" s="155" t="s">
        <v>114</v>
      </c>
      <c r="B263" s="137"/>
      <c r="C263" s="137"/>
      <c r="D263" s="137">
        <v>30000</v>
      </c>
      <c r="E263" s="166"/>
    </row>
    <row r="264" spans="1:5" x14ac:dyDescent="0.2">
      <c r="A264" s="155" t="s">
        <v>115</v>
      </c>
      <c r="B264" s="137"/>
      <c r="C264" s="137"/>
      <c r="D264" s="137">
        <v>6898.76</v>
      </c>
      <c r="E264" s="166"/>
    </row>
    <row r="265" spans="1:5" x14ac:dyDescent="0.2">
      <c r="A265" s="155" t="s">
        <v>118</v>
      </c>
      <c r="B265" s="137"/>
      <c r="C265" s="137"/>
      <c r="D265" s="137">
        <v>55272.36</v>
      </c>
      <c r="E265" s="166"/>
    </row>
    <row r="266" spans="1:5" x14ac:dyDescent="0.2">
      <c r="A266" s="155" t="s">
        <v>124</v>
      </c>
      <c r="B266" s="137"/>
      <c r="C266" s="137"/>
      <c r="D266" s="137">
        <v>27885.33</v>
      </c>
      <c r="E266" s="166"/>
    </row>
    <row r="267" spans="1:5" x14ac:dyDescent="0.2">
      <c r="A267" s="154" t="s">
        <v>168</v>
      </c>
      <c r="B267" s="80">
        <v>137500</v>
      </c>
      <c r="C267" s="80">
        <v>137500</v>
      </c>
      <c r="D267" s="80">
        <f>SUM(D268:D271)</f>
        <v>13020</v>
      </c>
      <c r="E267" s="166">
        <f t="shared" ref="E266:E329" si="7">D267/C267*100</f>
        <v>9.4690909090909088</v>
      </c>
    </row>
    <row r="268" spans="1:5" x14ac:dyDescent="0.2">
      <c r="A268" s="155" t="s">
        <v>139</v>
      </c>
      <c r="B268" s="137"/>
      <c r="C268" s="137"/>
      <c r="D268" s="137">
        <v>12002.5</v>
      </c>
      <c r="E268" s="166"/>
    </row>
    <row r="269" spans="1:5" x14ac:dyDescent="0.2">
      <c r="A269" s="155" t="s">
        <v>140</v>
      </c>
      <c r="B269" s="137"/>
      <c r="C269" s="137"/>
      <c r="D269" s="137">
        <v>0</v>
      </c>
      <c r="E269" s="166"/>
    </row>
    <row r="270" spans="1:5" x14ac:dyDescent="0.2">
      <c r="A270" s="155" t="s">
        <v>141</v>
      </c>
      <c r="B270" s="137"/>
      <c r="C270" s="137"/>
      <c r="D270" s="137">
        <v>1017.5</v>
      </c>
      <c r="E270" s="166"/>
    </row>
    <row r="271" spans="1:5" x14ac:dyDescent="0.2">
      <c r="A271" s="155" t="s">
        <v>142</v>
      </c>
      <c r="B271" s="137"/>
      <c r="C271" s="137"/>
      <c r="D271" s="137">
        <v>0</v>
      </c>
      <c r="E271" s="166"/>
    </row>
    <row r="272" spans="1:5" ht="24" x14ac:dyDescent="0.2">
      <c r="A272" s="5" t="s">
        <v>228</v>
      </c>
      <c r="B272" s="80">
        <f t="shared" ref="B272:D273" si="8">B273</f>
        <v>0</v>
      </c>
      <c r="C272" s="80">
        <f t="shared" si="8"/>
        <v>0</v>
      </c>
      <c r="D272" s="80">
        <f t="shared" si="8"/>
        <v>34747.869999999995</v>
      </c>
      <c r="E272" s="166"/>
    </row>
    <row r="273" spans="1:5" ht="24" x14ac:dyDescent="0.2">
      <c r="A273" s="5" t="s">
        <v>232</v>
      </c>
      <c r="B273" s="80">
        <f t="shared" si="8"/>
        <v>0</v>
      </c>
      <c r="C273" s="80">
        <f t="shared" si="8"/>
        <v>0</v>
      </c>
      <c r="D273" s="80">
        <f t="shared" si="8"/>
        <v>34747.869999999995</v>
      </c>
      <c r="E273" s="166"/>
    </row>
    <row r="274" spans="1:5" x14ac:dyDescent="0.2">
      <c r="A274" s="154" t="s">
        <v>168</v>
      </c>
      <c r="B274" s="80">
        <v>0</v>
      </c>
      <c r="C274" s="80">
        <v>0</v>
      </c>
      <c r="D274" s="80">
        <f>SUM(D275:D276)</f>
        <v>34747.869999999995</v>
      </c>
      <c r="E274" s="166"/>
    </row>
    <row r="275" spans="1:5" x14ac:dyDescent="0.2">
      <c r="A275" s="155" t="s">
        <v>139</v>
      </c>
      <c r="B275" s="137"/>
      <c r="C275" s="137"/>
      <c r="D275" s="137">
        <v>23244.16</v>
      </c>
      <c r="E275" s="166"/>
    </row>
    <row r="276" spans="1:5" x14ac:dyDescent="0.2">
      <c r="A276" s="155" t="s">
        <v>142</v>
      </c>
      <c r="B276" s="137"/>
      <c r="C276" s="137"/>
      <c r="D276" s="137">
        <v>11503.71</v>
      </c>
      <c r="E276" s="166"/>
    </row>
    <row r="277" spans="1:5" x14ac:dyDescent="0.2">
      <c r="A277" s="5" t="s">
        <v>22</v>
      </c>
      <c r="B277" s="80">
        <f t="shared" ref="B277:D278" si="9">B278</f>
        <v>12000</v>
      </c>
      <c r="C277" s="80">
        <f t="shared" si="9"/>
        <v>12000</v>
      </c>
      <c r="D277" s="80">
        <f t="shared" si="9"/>
        <v>0</v>
      </c>
      <c r="E277" s="166">
        <f t="shared" si="7"/>
        <v>0</v>
      </c>
    </row>
    <row r="278" spans="1:5" x14ac:dyDescent="0.2">
      <c r="A278" s="5" t="s">
        <v>6</v>
      </c>
      <c r="B278" s="80">
        <f t="shared" si="9"/>
        <v>12000</v>
      </c>
      <c r="C278" s="80">
        <f t="shared" si="9"/>
        <v>12000</v>
      </c>
      <c r="D278" s="80">
        <f t="shared" si="9"/>
        <v>0</v>
      </c>
      <c r="E278" s="166">
        <f t="shared" si="7"/>
        <v>0</v>
      </c>
    </row>
    <row r="279" spans="1:5" x14ac:dyDescent="0.2">
      <c r="A279" s="154" t="s">
        <v>168</v>
      </c>
      <c r="B279" s="80">
        <v>12000</v>
      </c>
      <c r="C279" s="80">
        <v>12000</v>
      </c>
      <c r="D279" s="80">
        <f>SUM(D280:D282)</f>
        <v>0</v>
      </c>
      <c r="E279" s="166">
        <f t="shared" si="7"/>
        <v>0</v>
      </c>
    </row>
    <row r="280" spans="1:5" x14ac:dyDescent="0.2">
      <c r="A280" s="155" t="s">
        <v>139</v>
      </c>
      <c r="B280" s="137"/>
      <c r="C280" s="137"/>
      <c r="D280" s="143">
        <v>0</v>
      </c>
      <c r="E280" s="166"/>
    </row>
    <row r="281" spans="1:5" x14ac:dyDescent="0.2">
      <c r="A281" s="155" t="s">
        <v>142</v>
      </c>
      <c r="B281" s="137"/>
      <c r="C281" s="137"/>
      <c r="D281" s="137">
        <v>0</v>
      </c>
      <c r="E281" s="166"/>
    </row>
    <row r="282" spans="1:5" x14ac:dyDescent="0.2">
      <c r="A282" s="155" t="s">
        <v>187</v>
      </c>
      <c r="B282" s="137"/>
      <c r="C282" s="137"/>
      <c r="D282" s="137">
        <v>0</v>
      </c>
      <c r="E282" s="166"/>
    </row>
    <row r="283" spans="1:5" ht="24.75" customHeight="1" x14ac:dyDescent="0.2">
      <c r="A283" s="5" t="s">
        <v>23</v>
      </c>
      <c r="B283" s="80">
        <f t="shared" ref="B283:D284" si="10">B284</f>
        <v>10000</v>
      </c>
      <c r="C283" s="80">
        <f t="shared" si="10"/>
        <v>10000</v>
      </c>
      <c r="D283" s="80">
        <f t="shared" si="10"/>
        <v>23019.22</v>
      </c>
      <c r="E283" s="166">
        <f t="shared" si="7"/>
        <v>230.19220000000001</v>
      </c>
    </row>
    <row r="284" spans="1:5" ht="24" x14ac:dyDescent="0.2">
      <c r="A284" s="5" t="s">
        <v>9</v>
      </c>
      <c r="B284" s="80">
        <f t="shared" si="10"/>
        <v>10000</v>
      </c>
      <c r="C284" s="80">
        <f t="shared" si="10"/>
        <v>10000</v>
      </c>
      <c r="D284" s="80">
        <f t="shared" si="10"/>
        <v>23019.22</v>
      </c>
      <c r="E284" s="166">
        <f t="shared" si="7"/>
        <v>230.19220000000001</v>
      </c>
    </row>
    <row r="285" spans="1:5" x14ac:dyDescent="0.2">
      <c r="A285" s="154" t="s">
        <v>166</v>
      </c>
      <c r="B285" s="80">
        <v>10000</v>
      </c>
      <c r="C285" s="80">
        <v>10000</v>
      </c>
      <c r="D285" s="80">
        <f>SUM(D286)</f>
        <v>23019.22</v>
      </c>
      <c r="E285" s="166">
        <f t="shared" si="7"/>
        <v>230.19220000000001</v>
      </c>
    </row>
    <row r="286" spans="1:5" x14ac:dyDescent="0.2">
      <c r="A286" s="155" t="s">
        <v>118</v>
      </c>
      <c r="B286" s="137"/>
      <c r="C286" s="137"/>
      <c r="D286" s="137">
        <v>23019.22</v>
      </c>
      <c r="E286" s="166"/>
    </row>
    <row r="287" spans="1:5" x14ac:dyDescent="0.2">
      <c r="A287" s="152" t="s">
        <v>269</v>
      </c>
      <c r="B287" s="174">
        <f>B288+B291+B295+B299+B303</f>
        <v>996000</v>
      </c>
      <c r="C287" s="174">
        <f>C288+C291+C295+C299+C303</f>
        <v>996000</v>
      </c>
      <c r="D287" s="153">
        <f>D288+D291+D295+D299+D303</f>
        <v>1187475</v>
      </c>
      <c r="E287" s="166">
        <f t="shared" si="7"/>
        <v>119.22439759036145</v>
      </c>
    </row>
    <row r="288" spans="1:5" x14ac:dyDescent="0.2">
      <c r="A288" s="5" t="s">
        <v>147</v>
      </c>
      <c r="B288" s="190">
        <f t="shared" ref="B288:D289" si="11">B289</f>
        <v>186000</v>
      </c>
      <c r="C288" s="190">
        <f t="shared" si="11"/>
        <v>186000</v>
      </c>
      <c r="D288" s="191">
        <f t="shared" si="11"/>
        <v>0</v>
      </c>
      <c r="E288" s="166">
        <f t="shared" si="7"/>
        <v>0</v>
      </c>
    </row>
    <row r="289" spans="1:5" x14ac:dyDescent="0.2">
      <c r="A289" s="154" t="s">
        <v>168</v>
      </c>
      <c r="B289" s="190">
        <v>186000</v>
      </c>
      <c r="C289" s="190">
        <v>186000</v>
      </c>
      <c r="D289" s="191">
        <f t="shared" si="11"/>
        <v>0</v>
      </c>
      <c r="E289" s="166">
        <f t="shared" si="7"/>
        <v>0</v>
      </c>
    </row>
    <row r="290" spans="1:5" x14ac:dyDescent="0.2">
      <c r="A290" s="155" t="s">
        <v>146</v>
      </c>
      <c r="B290" s="192"/>
      <c r="C290" s="192"/>
      <c r="D290" s="166">
        <v>0</v>
      </c>
      <c r="E290" s="166"/>
    </row>
    <row r="291" spans="1:5" ht="24" x14ac:dyDescent="0.2">
      <c r="A291" s="5" t="s">
        <v>246</v>
      </c>
      <c r="B291" s="190">
        <f t="shared" ref="B291:D293" si="12">B292</f>
        <v>0</v>
      </c>
      <c r="C291" s="190">
        <f t="shared" si="12"/>
        <v>0</v>
      </c>
      <c r="D291" s="191">
        <f t="shared" si="12"/>
        <v>219540.59</v>
      </c>
      <c r="E291" s="166"/>
    </row>
    <row r="292" spans="1:5" ht="24" x14ac:dyDescent="0.2">
      <c r="A292" s="5" t="s">
        <v>267</v>
      </c>
      <c r="B292" s="190">
        <f t="shared" si="12"/>
        <v>0</v>
      </c>
      <c r="C292" s="190">
        <f t="shared" si="12"/>
        <v>0</v>
      </c>
      <c r="D292" s="191">
        <f t="shared" si="12"/>
        <v>219540.59</v>
      </c>
      <c r="E292" s="166"/>
    </row>
    <row r="293" spans="1:5" x14ac:dyDescent="0.2">
      <c r="A293" s="154" t="s">
        <v>168</v>
      </c>
      <c r="B293" s="190">
        <v>0</v>
      </c>
      <c r="C293" s="190">
        <v>0</v>
      </c>
      <c r="D293" s="191">
        <f t="shared" si="12"/>
        <v>219540.59</v>
      </c>
      <c r="E293" s="166"/>
    </row>
    <row r="294" spans="1:5" x14ac:dyDescent="0.2">
      <c r="A294" s="155" t="s">
        <v>146</v>
      </c>
      <c r="B294" s="192"/>
      <c r="C294" s="192"/>
      <c r="D294" s="166">
        <v>219540.59</v>
      </c>
      <c r="E294" s="166"/>
    </row>
    <row r="295" spans="1:5" ht="24" x14ac:dyDescent="0.2">
      <c r="A295" s="5" t="s">
        <v>233</v>
      </c>
      <c r="B295" s="175">
        <f>SUM(B296)</f>
        <v>810000</v>
      </c>
      <c r="C295" s="175">
        <f>SUM(C296)</f>
        <v>810000</v>
      </c>
      <c r="D295" s="80">
        <f>SUM(D296)</f>
        <v>810000</v>
      </c>
      <c r="E295" s="166">
        <f t="shared" si="7"/>
        <v>100</v>
      </c>
    </row>
    <row r="296" spans="1:5" ht="24" x14ac:dyDescent="0.2">
      <c r="A296" s="5" t="s">
        <v>234</v>
      </c>
      <c r="B296" s="175">
        <f>+B297+B302</f>
        <v>810000</v>
      </c>
      <c r="C296" s="175">
        <f>+C297+C302</f>
        <v>810000</v>
      </c>
      <c r="D296" s="80">
        <f>+D297</f>
        <v>810000</v>
      </c>
      <c r="E296" s="166">
        <f t="shared" si="7"/>
        <v>100</v>
      </c>
    </row>
    <row r="297" spans="1:5" x14ac:dyDescent="0.2">
      <c r="A297" s="154" t="s">
        <v>168</v>
      </c>
      <c r="B297" s="80">
        <v>810000</v>
      </c>
      <c r="C297" s="80">
        <v>810000</v>
      </c>
      <c r="D297" s="80">
        <f>+D298</f>
        <v>810000</v>
      </c>
      <c r="E297" s="166">
        <f t="shared" si="7"/>
        <v>100</v>
      </c>
    </row>
    <row r="298" spans="1:5" x14ac:dyDescent="0.2">
      <c r="A298" s="155" t="s">
        <v>146</v>
      </c>
      <c r="B298" s="137"/>
      <c r="C298" s="137"/>
      <c r="D298" s="137">
        <v>810000</v>
      </c>
      <c r="E298" s="166"/>
    </row>
    <row r="299" spans="1:5" ht="24" x14ac:dyDescent="0.2">
      <c r="A299" s="5" t="s">
        <v>228</v>
      </c>
      <c r="B299" s="137"/>
      <c r="C299" s="137"/>
      <c r="D299" s="137">
        <f t="shared" ref="B299:D301" si="13">D300</f>
        <v>134609.41</v>
      </c>
      <c r="E299" s="166"/>
    </row>
    <row r="300" spans="1:5" ht="24" x14ac:dyDescent="0.2">
      <c r="A300" s="5" t="s">
        <v>230</v>
      </c>
      <c r="B300" s="137"/>
      <c r="C300" s="137"/>
      <c r="D300" s="137">
        <f t="shared" si="13"/>
        <v>134609.41</v>
      </c>
      <c r="E300" s="166"/>
    </row>
    <row r="301" spans="1:5" x14ac:dyDescent="0.2">
      <c r="A301" s="90" t="s">
        <v>168</v>
      </c>
      <c r="B301" s="80">
        <v>0</v>
      </c>
      <c r="C301" s="80">
        <v>0</v>
      </c>
      <c r="D301" s="137">
        <f t="shared" si="13"/>
        <v>134609.41</v>
      </c>
      <c r="E301" s="166"/>
    </row>
    <row r="302" spans="1:5" x14ac:dyDescent="0.2">
      <c r="A302" s="189" t="s">
        <v>270</v>
      </c>
      <c r="B302" s="80"/>
      <c r="C302" s="80"/>
      <c r="D302" s="80">
        <v>134609.41</v>
      </c>
      <c r="E302" s="166"/>
    </row>
    <row r="303" spans="1:5" x14ac:dyDescent="0.2">
      <c r="A303" s="193" t="s">
        <v>247</v>
      </c>
      <c r="B303" s="80">
        <f t="shared" ref="B303:D305" si="14">B304</f>
        <v>0</v>
      </c>
      <c r="C303" s="80">
        <f t="shared" si="14"/>
        <v>0</v>
      </c>
      <c r="D303" s="80">
        <f t="shared" si="14"/>
        <v>23325</v>
      </c>
      <c r="E303" s="166"/>
    </row>
    <row r="304" spans="1:5" ht="24" x14ac:dyDescent="0.2">
      <c r="A304" s="5" t="s">
        <v>271</v>
      </c>
      <c r="B304" s="80">
        <f t="shared" si="14"/>
        <v>0</v>
      </c>
      <c r="C304" s="80">
        <f t="shared" si="14"/>
        <v>0</v>
      </c>
      <c r="D304" s="80">
        <f t="shared" si="14"/>
        <v>23325</v>
      </c>
      <c r="E304" s="166"/>
    </row>
    <row r="305" spans="1:5" x14ac:dyDescent="0.2">
      <c r="A305" s="154" t="s">
        <v>168</v>
      </c>
      <c r="B305" s="80">
        <v>0</v>
      </c>
      <c r="C305" s="80">
        <v>0</v>
      </c>
      <c r="D305" s="80">
        <f t="shared" si="14"/>
        <v>23325</v>
      </c>
      <c r="E305" s="166"/>
    </row>
    <row r="306" spans="1:5" x14ac:dyDescent="0.2">
      <c r="A306" s="155" t="s">
        <v>146</v>
      </c>
      <c r="B306" s="137"/>
      <c r="C306" s="137"/>
      <c r="D306" s="137">
        <v>23325</v>
      </c>
      <c r="E306" s="166"/>
    </row>
    <row r="307" spans="1:5" x14ac:dyDescent="0.2">
      <c r="A307" s="204" t="s">
        <v>272</v>
      </c>
      <c r="B307" s="153">
        <f>B308+B315+B319</f>
        <v>134000</v>
      </c>
      <c r="C307" s="153">
        <f>C308+C315+C319</f>
        <v>134000</v>
      </c>
      <c r="D307" s="153">
        <f>D308+D315+D319</f>
        <v>105212.07</v>
      </c>
      <c r="E307" s="166">
        <f t="shared" si="7"/>
        <v>78.516470149253735</v>
      </c>
    </row>
    <row r="308" spans="1:5" x14ac:dyDescent="0.2">
      <c r="A308" s="5" t="s">
        <v>147</v>
      </c>
      <c r="B308" s="80">
        <f>B309</f>
        <v>130000</v>
      </c>
      <c r="C308" s="80">
        <v>130000</v>
      </c>
      <c r="D308" s="80">
        <f>D309</f>
        <v>93442.07</v>
      </c>
      <c r="E308" s="166">
        <f t="shared" si="7"/>
        <v>71.878515384615397</v>
      </c>
    </row>
    <row r="309" spans="1:5" x14ac:dyDescent="0.2">
      <c r="A309" s="154" t="s">
        <v>165</v>
      </c>
      <c r="B309" s="80">
        <v>130000</v>
      </c>
      <c r="C309" s="80">
        <v>13000</v>
      </c>
      <c r="D309" s="80">
        <f>SUM(D310:D314)</f>
        <v>93442.07</v>
      </c>
      <c r="E309" s="166">
        <f t="shared" si="7"/>
        <v>718.78515384615389</v>
      </c>
    </row>
    <row r="310" spans="1:5" x14ac:dyDescent="0.2">
      <c r="A310" s="155" t="s">
        <v>96</v>
      </c>
      <c r="B310" s="38"/>
      <c r="C310" s="38"/>
      <c r="D310" s="38">
        <v>69975.53</v>
      </c>
      <c r="E310" s="166"/>
    </row>
    <row r="311" spans="1:5" x14ac:dyDescent="0.2">
      <c r="A311" s="196" t="s">
        <v>273</v>
      </c>
      <c r="B311" s="199"/>
      <c r="C311" s="199"/>
      <c r="D311" s="199">
        <v>0</v>
      </c>
      <c r="E311" s="166"/>
    </row>
    <row r="312" spans="1:5" x14ac:dyDescent="0.2">
      <c r="A312" s="196" t="s">
        <v>254</v>
      </c>
      <c r="B312" s="199"/>
      <c r="C312" s="199"/>
      <c r="D312" s="199">
        <v>6615.58</v>
      </c>
      <c r="E312" s="166"/>
    </row>
    <row r="313" spans="1:5" x14ac:dyDescent="0.2">
      <c r="A313" s="196" t="s">
        <v>274</v>
      </c>
      <c r="B313" s="198"/>
      <c r="C313" s="198"/>
      <c r="D313" s="198">
        <v>7655</v>
      </c>
      <c r="E313" s="166"/>
    </row>
    <row r="314" spans="1:5" x14ac:dyDescent="0.2">
      <c r="A314" s="196" t="s">
        <v>275</v>
      </c>
      <c r="B314" s="198"/>
      <c r="C314" s="198"/>
      <c r="D314" s="198">
        <v>9195.9599999999991</v>
      </c>
      <c r="E314" s="166"/>
    </row>
    <row r="315" spans="1:5" x14ac:dyDescent="0.2">
      <c r="A315" s="5" t="s">
        <v>17</v>
      </c>
      <c r="B315" s="201">
        <f t="shared" ref="B315:D317" si="15">B316</f>
        <v>0</v>
      </c>
      <c r="C315" s="201">
        <f t="shared" si="15"/>
        <v>0</v>
      </c>
      <c r="D315" s="201">
        <f t="shared" si="15"/>
        <v>11770</v>
      </c>
      <c r="E315" s="166"/>
    </row>
    <row r="316" spans="1:5" x14ac:dyDescent="0.2">
      <c r="A316" s="5" t="s">
        <v>276</v>
      </c>
      <c r="B316" s="198">
        <f t="shared" si="15"/>
        <v>0</v>
      </c>
      <c r="C316" s="198">
        <f t="shared" si="15"/>
        <v>0</v>
      </c>
      <c r="D316" s="198">
        <f t="shared" si="15"/>
        <v>11770</v>
      </c>
      <c r="E316" s="166"/>
    </row>
    <row r="317" spans="1:5" x14ac:dyDescent="0.2">
      <c r="A317" s="200" t="s">
        <v>278</v>
      </c>
      <c r="B317" s="201">
        <v>0</v>
      </c>
      <c r="C317" s="201">
        <v>0</v>
      </c>
      <c r="D317" s="201">
        <f t="shared" si="15"/>
        <v>11770</v>
      </c>
      <c r="E317" s="166"/>
    </row>
    <row r="318" spans="1:5" x14ac:dyDescent="0.2">
      <c r="A318" s="196" t="s">
        <v>277</v>
      </c>
      <c r="B318" s="198"/>
      <c r="C318" s="198"/>
      <c r="D318" s="198">
        <v>11770</v>
      </c>
      <c r="E318" s="166"/>
    </row>
    <row r="319" spans="1:5" x14ac:dyDescent="0.2">
      <c r="A319" s="5" t="s">
        <v>20</v>
      </c>
      <c r="B319" s="201">
        <f t="shared" ref="B319:D321" si="16">B320</f>
        <v>4000</v>
      </c>
      <c r="C319" s="201">
        <f t="shared" si="16"/>
        <v>4000</v>
      </c>
      <c r="D319" s="201">
        <f t="shared" si="16"/>
        <v>0</v>
      </c>
      <c r="E319" s="166">
        <f t="shared" si="7"/>
        <v>0</v>
      </c>
    </row>
    <row r="320" spans="1:5" x14ac:dyDescent="0.2">
      <c r="A320" s="5" t="s">
        <v>279</v>
      </c>
      <c r="B320" s="201">
        <f t="shared" si="16"/>
        <v>4000</v>
      </c>
      <c r="C320" s="201">
        <f t="shared" si="16"/>
        <v>4000</v>
      </c>
      <c r="D320" s="201">
        <f t="shared" si="16"/>
        <v>0</v>
      </c>
      <c r="E320" s="166">
        <f t="shared" si="7"/>
        <v>0</v>
      </c>
    </row>
    <row r="321" spans="1:5" x14ac:dyDescent="0.2">
      <c r="A321" s="200" t="s">
        <v>280</v>
      </c>
      <c r="B321" s="201">
        <v>4000</v>
      </c>
      <c r="C321" s="201">
        <v>4000</v>
      </c>
      <c r="D321" s="201">
        <f t="shared" si="16"/>
        <v>0</v>
      </c>
      <c r="E321" s="166">
        <f t="shared" si="7"/>
        <v>0</v>
      </c>
    </row>
    <row r="322" spans="1:5" x14ac:dyDescent="0.2">
      <c r="A322" s="196" t="s">
        <v>281</v>
      </c>
      <c r="B322" s="198"/>
      <c r="C322" s="198"/>
      <c r="D322" s="198">
        <v>0</v>
      </c>
      <c r="E322" s="166"/>
    </row>
    <row r="323" spans="1:5" x14ac:dyDescent="0.2">
      <c r="A323" s="152" t="s">
        <v>272</v>
      </c>
      <c r="B323" s="203">
        <f>B324+B328</f>
        <v>282500</v>
      </c>
      <c r="C323" s="203">
        <f>C324+C328</f>
        <v>282500</v>
      </c>
      <c r="D323" s="203">
        <f>D324+D328</f>
        <v>142043.26999999999</v>
      </c>
      <c r="E323" s="166">
        <f t="shared" si="7"/>
        <v>50.280803539823005</v>
      </c>
    </row>
    <row r="324" spans="1:5" x14ac:dyDescent="0.2">
      <c r="A324" s="5" t="s">
        <v>17</v>
      </c>
      <c r="B324" s="201">
        <f t="shared" ref="B324:D326" si="17">B325</f>
        <v>20000</v>
      </c>
      <c r="C324" s="201">
        <f t="shared" si="17"/>
        <v>20000</v>
      </c>
      <c r="D324" s="201">
        <f t="shared" si="17"/>
        <v>10793.27</v>
      </c>
      <c r="E324" s="166">
        <f t="shared" si="7"/>
        <v>53.966350000000006</v>
      </c>
    </row>
    <row r="325" spans="1:5" x14ac:dyDescent="0.2">
      <c r="A325" s="5" t="s">
        <v>276</v>
      </c>
      <c r="B325" s="201">
        <f t="shared" si="17"/>
        <v>20000</v>
      </c>
      <c r="C325" s="201">
        <f t="shared" si="17"/>
        <v>20000</v>
      </c>
      <c r="D325" s="201">
        <f t="shared" si="17"/>
        <v>10793.27</v>
      </c>
      <c r="E325" s="166">
        <f t="shared" si="7"/>
        <v>53.966350000000006</v>
      </c>
    </row>
    <row r="326" spans="1:5" x14ac:dyDescent="0.2">
      <c r="A326" s="200" t="s">
        <v>282</v>
      </c>
      <c r="B326" s="201">
        <v>20000</v>
      </c>
      <c r="C326" s="201">
        <v>20000</v>
      </c>
      <c r="D326" s="201">
        <f t="shared" si="17"/>
        <v>10793.27</v>
      </c>
      <c r="E326" s="166">
        <f t="shared" si="7"/>
        <v>53.966350000000006</v>
      </c>
    </row>
    <row r="327" spans="1:5" ht="24" x14ac:dyDescent="0.2">
      <c r="A327" s="205" t="s">
        <v>283</v>
      </c>
      <c r="B327" s="198"/>
      <c r="C327" s="198"/>
      <c r="D327" s="198">
        <v>10793.27</v>
      </c>
      <c r="E327" s="166"/>
    </row>
    <row r="328" spans="1:5" ht="24" x14ac:dyDescent="0.2">
      <c r="A328" s="5" t="s">
        <v>148</v>
      </c>
      <c r="B328" s="201">
        <f t="shared" ref="B328:D330" si="18">B329</f>
        <v>262500</v>
      </c>
      <c r="C328" s="201">
        <f t="shared" si="18"/>
        <v>262500</v>
      </c>
      <c r="D328" s="201">
        <f t="shared" si="18"/>
        <v>131250</v>
      </c>
      <c r="E328" s="166">
        <f t="shared" si="7"/>
        <v>50</v>
      </c>
    </row>
    <row r="329" spans="1:5" ht="24" x14ac:dyDescent="0.2">
      <c r="A329" s="5" t="s">
        <v>8</v>
      </c>
      <c r="B329" s="201">
        <f t="shared" si="18"/>
        <v>262500</v>
      </c>
      <c r="C329" s="201">
        <f t="shared" si="18"/>
        <v>262500</v>
      </c>
      <c r="D329" s="201">
        <f t="shared" si="18"/>
        <v>131250</v>
      </c>
      <c r="E329" s="166">
        <f t="shared" si="7"/>
        <v>50</v>
      </c>
    </row>
    <row r="330" spans="1:5" x14ac:dyDescent="0.2">
      <c r="A330" s="202" t="s">
        <v>284</v>
      </c>
      <c r="B330" s="201">
        <v>262500</v>
      </c>
      <c r="C330" s="201">
        <v>262500</v>
      </c>
      <c r="D330" s="201">
        <f t="shared" si="18"/>
        <v>131250</v>
      </c>
      <c r="E330" s="166">
        <f t="shared" ref="E330:E331" si="19">D330/C330*100</f>
        <v>50</v>
      </c>
    </row>
    <row r="331" spans="1:5" ht="24" x14ac:dyDescent="0.2">
      <c r="A331" s="206" t="s">
        <v>285</v>
      </c>
      <c r="B331" s="198"/>
      <c r="C331" s="198"/>
      <c r="D331" s="198">
        <v>131250</v>
      </c>
      <c r="E331" s="166"/>
    </row>
    <row r="332" spans="1:5" x14ac:dyDescent="0.2">
      <c r="A332" s="194"/>
      <c r="B332" s="198"/>
      <c r="C332" s="198"/>
      <c r="D332" s="198"/>
      <c r="E332" s="195"/>
    </row>
    <row r="333" spans="1:5" x14ac:dyDescent="0.2">
      <c r="A333" s="194"/>
      <c r="B333" s="198"/>
      <c r="C333" s="198"/>
      <c r="D333" s="198"/>
      <c r="E333" s="195"/>
    </row>
    <row r="334" spans="1:5" x14ac:dyDescent="0.2">
      <c r="B334" s="197"/>
      <c r="C334" s="197"/>
      <c r="D334" s="197"/>
      <c r="E334" s="197"/>
    </row>
  </sheetData>
  <mergeCells count="3">
    <mergeCell ref="A3:E3"/>
    <mergeCell ref="A4:E4"/>
    <mergeCell ref="A5:E5"/>
  </mergeCells>
  <phoneticPr fontId="56" type="noConversion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9"/>
  <sheetViews>
    <sheetView showGridLines="0" zoomScaleNormal="100" workbookViewId="0">
      <selection activeCell="A7" sqref="A7:G7"/>
    </sheetView>
  </sheetViews>
  <sheetFormatPr defaultColWidth="9.140625" defaultRowHeight="11.25" x14ac:dyDescent="0.15"/>
  <cols>
    <col min="1" max="1" width="42.7109375" style="20" bestFit="1" customWidth="1"/>
    <col min="2" max="3" width="16.140625" style="20" customWidth="1"/>
    <col min="4" max="4" width="15.28515625" style="20" customWidth="1"/>
    <col min="5" max="5" width="15.5703125" style="20" customWidth="1"/>
    <col min="6" max="7" width="8.28515625" style="20" bestFit="1" customWidth="1"/>
    <col min="8" max="16384" width="9.140625" style="20"/>
  </cols>
  <sheetData>
    <row r="1" spans="1:7" ht="12" x14ac:dyDescent="0.2">
      <c r="A1" s="2" t="s">
        <v>14</v>
      </c>
    </row>
    <row r="2" spans="1:7" ht="12" x14ac:dyDescent="0.2">
      <c r="A2" s="3"/>
    </row>
    <row r="3" spans="1:7" ht="12" x14ac:dyDescent="0.2">
      <c r="A3" s="2" t="s">
        <v>149</v>
      </c>
    </row>
    <row r="4" spans="1:7" x14ac:dyDescent="0.15">
      <c r="A4" s="4" t="s">
        <v>67</v>
      </c>
    </row>
    <row r="5" spans="1:7" ht="12" thickBot="1" x14ac:dyDescent="0.2">
      <c r="A5" s="4"/>
    </row>
    <row r="6" spans="1:7" ht="24" customHeight="1" x14ac:dyDescent="0.15">
      <c r="A6" s="1" t="s">
        <v>0</v>
      </c>
      <c r="B6" s="1" t="s">
        <v>83</v>
      </c>
      <c r="C6" s="1" t="s">
        <v>170</v>
      </c>
      <c r="D6" s="1" t="s">
        <v>153</v>
      </c>
      <c r="E6" s="1" t="s">
        <v>154</v>
      </c>
      <c r="F6" s="1" t="s">
        <v>11</v>
      </c>
      <c r="G6" s="1" t="s">
        <v>11</v>
      </c>
    </row>
    <row r="7" spans="1:7" ht="13.15" customHeight="1" x14ac:dyDescent="0.15">
      <c r="A7" s="7">
        <v>1</v>
      </c>
      <c r="B7" s="84">
        <v>2</v>
      </c>
      <c r="C7" s="7">
        <v>3</v>
      </c>
      <c r="D7" s="7">
        <v>4</v>
      </c>
      <c r="E7" s="7">
        <v>5</v>
      </c>
      <c r="F7" s="7" t="s">
        <v>12</v>
      </c>
      <c r="G7" s="7" t="s">
        <v>171</v>
      </c>
    </row>
    <row r="8" spans="1:7" ht="12.75" x14ac:dyDescent="0.2">
      <c r="A8" s="8" t="s">
        <v>1</v>
      </c>
      <c r="B8" s="9">
        <f>+B10+B12+B14+B16+B19+B23+B26+B28+B31+B34+B37+B40</f>
        <v>4147530.4</v>
      </c>
      <c r="C8" s="9">
        <f>+C10+C12+C14+C16+C19+C23+C26+C28+C31+C34+C37+C40</f>
        <v>11631512.879999999</v>
      </c>
      <c r="D8" s="9">
        <f>+D10+D12+D14+D16+D19+D23+D26+D28+D31+D34+D37+D40</f>
        <v>11631512.879999999</v>
      </c>
      <c r="E8" s="9">
        <f>+E10+E12+E14+E16+E19+E23+E26+E28+E31+E34+E37+E40</f>
        <v>4783877.2300000004</v>
      </c>
      <c r="F8" s="76">
        <f>E8/B8</f>
        <v>1.1534278880752751</v>
      </c>
      <c r="G8" s="76">
        <f>E8/D8</f>
        <v>0.41128589886408662</v>
      </c>
    </row>
    <row r="9" spans="1:7" ht="24" x14ac:dyDescent="0.2">
      <c r="A9" s="79" t="s">
        <v>164</v>
      </c>
      <c r="B9" s="89">
        <f>B10+B12+B14+B16</f>
        <v>282260.79000000004</v>
      </c>
      <c r="C9" s="89">
        <f>C10+C12+C14+C16</f>
        <v>954486.01</v>
      </c>
      <c r="D9" s="89">
        <f>D10+D12+D14+D16</f>
        <v>954486.01</v>
      </c>
      <c r="E9" s="89">
        <f>E10+E12+E14+E16</f>
        <v>188449.58000000002</v>
      </c>
      <c r="F9" s="87">
        <f>E9/B9</f>
        <v>0.66764349380585231</v>
      </c>
      <c r="G9" s="87">
        <f>E9/D9</f>
        <v>0.19743566487684824</v>
      </c>
    </row>
    <row r="10" spans="1:7" ht="12" x14ac:dyDescent="0.2">
      <c r="A10" s="11" t="s">
        <v>57</v>
      </c>
      <c r="B10" s="12">
        <f>+B11</f>
        <v>101491.91</v>
      </c>
      <c r="C10" s="12">
        <f>+C11</f>
        <v>269926.84999999998</v>
      </c>
      <c r="D10" s="12">
        <f>+D11</f>
        <v>269926.84999999998</v>
      </c>
      <c r="E10" s="12">
        <f>+E11</f>
        <v>113074.04</v>
      </c>
      <c r="F10" s="76">
        <f>E10/B10</f>
        <v>1.114118750942809</v>
      </c>
      <c r="G10" s="76">
        <f t="shared" ref="G10:G46" si="0">E10/D10</f>
        <v>0.41890623329987364</v>
      </c>
    </row>
    <row r="11" spans="1:7" ht="12" x14ac:dyDescent="0.2">
      <c r="A11" s="13" t="s">
        <v>58</v>
      </c>
      <c r="B11" s="14">
        <v>101491.91</v>
      </c>
      <c r="C11" s="14">
        <v>269926.84999999998</v>
      </c>
      <c r="D11" s="14">
        <v>269926.84999999998</v>
      </c>
      <c r="E11" s="14">
        <v>113074.04</v>
      </c>
      <c r="F11" s="76"/>
      <c r="G11" s="76">
        <f t="shared" si="0"/>
        <v>0.41890623329987364</v>
      </c>
    </row>
    <row r="12" spans="1:7" ht="22.5" x14ac:dyDescent="0.2">
      <c r="A12" s="11" t="s">
        <v>59</v>
      </c>
      <c r="B12" s="12">
        <f>SUM(B13:B13)</f>
        <v>135255.78</v>
      </c>
      <c r="C12" s="12">
        <f>SUM(C13:C13)</f>
        <v>231598.66</v>
      </c>
      <c r="D12" s="12">
        <f>SUM(D13:D13)</f>
        <v>231598.66</v>
      </c>
      <c r="E12" s="12">
        <f>SUM(E13:E13)</f>
        <v>7159.3</v>
      </c>
      <c r="F12" s="76">
        <f t="shared" ref="F12:F41" si="1">E12/B12</f>
        <v>5.2931564181582479E-2</v>
      </c>
      <c r="G12" s="76">
        <f t="shared" si="0"/>
        <v>3.0912527732241631E-2</v>
      </c>
    </row>
    <row r="13" spans="1:7" ht="22.5" x14ac:dyDescent="0.2">
      <c r="A13" s="13" t="s">
        <v>60</v>
      </c>
      <c r="B13" s="14">
        <v>135255.78</v>
      </c>
      <c r="C13" s="14">
        <v>231598.66</v>
      </c>
      <c r="D13" s="14">
        <v>231598.66</v>
      </c>
      <c r="E13" s="14">
        <v>7159.3</v>
      </c>
      <c r="F13" s="76">
        <f t="shared" si="1"/>
        <v>5.2931564181582479E-2</v>
      </c>
      <c r="G13" s="76">
        <f t="shared" si="0"/>
        <v>3.0912527732241631E-2</v>
      </c>
    </row>
    <row r="14" spans="1:7" ht="22.5" x14ac:dyDescent="0.2">
      <c r="A14" s="11" t="s">
        <v>61</v>
      </c>
      <c r="B14" s="12">
        <f>+B15</f>
        <v>22991.79</v>
      </c>
      <c r="C14" s="12">
        <f>+C15</f>
        <v>452960.5</v>
      </c>
      <c r="D14" s="12">
        <f>+D15</f>
        <v>452960.5</v>
      </c>
      <c r="E14" s="12">
        <f>+E15</f>
        <v>68216.240000000005</v>
      </c>
      <c r="F14" s="76">
        <f t="shared" si="1"/>
        <v>2.9669825620362746</v>
      </c>
      <c r="G14" s="76">
        <f t="shared" si="0"/>
        <v>0.15060085813222127</v>
      </c>
    </row>
    <row r="15" spans="1:7" ht="22.5" x14ac:dyDescent="0.2">
      <c r="A15" s="13" t="s">
        <v>62</v>
      </c>
      <c r="B15" s="14">
        <v>22991.79</v>
      </c>
      <c r="C15" s="14">
        <v>452960.5</v>
      </c>
      <c r="D15" s="14">
        <v>452960.5</v>
      </c>
      <c r="E15" s="14">
        <v>68216.240000000005</v>
      </c>
      <c r="F15" s="76">
        <f t="shared" si="1"/>
        <v>2.9669825620362746</v>
      </c>
      <c r="G15" s="76">
        <f t="shared" si="0"/>
        <v>0.15060085813222127</v>
      </c>
    </row>
    <row r="16" spans="1:7" ht="22.5" x14ac:dyDescent="0.2">
      <c r="A16" s="11" t="s">
        <v>52</v>
      </c>
      <c r="B16" s="12">
        <f>+B17</f>
        <v>22521.31</v>
      </c>
      <c r="C16" s="12">
        <f>+C17</f>
        <v>0</v>
      </c>
      <c r="D16" s="12">
        <f>+D17</f>
        <v>0</v>
      </c>
      <c r="E16" s="12">
        <f>+E17</f>
        <v>0</v>
      </c>
      <c r="F16" s="76">
        <f t="shared" si="1"/>
        <v>0</v>
      </c>
      <c r="G16" s="76" t="e">
        <f t="shared" si="0"/>
        <v>#DIV/0!</v>
      </c>
    </row>
    <row r="17" spans="1:7" ht="22.5" x14ac:dyDescent="0.2">
      <c r="A17" s="13" t="s">
        <v>53</v>
      </c>
      <c r="B17" s="16">
        <v>22521.31</v>
      </c>
      <c r="C17" s="16">
        <v>0</v>
      </c>
      <c r="D17" s="16">
        <v>0</v>
      </c>
      <c r="E17" s="14"/>
      <c r="F17" s="76">
        <f t="shared" si="1"/>
        <v>0</v>
      </c>
      <c r="G17" s="76" t="e">
        <f t="shared" si="0"/>
        <v>#DIV/0!</v>
      </c>
    </row>
    <row r="18" spans="1:7" ht="12.75" x14ac:dyDescent="0.2">
      <c r="A18" s="46" t="s">
        <v>157</v>
      </c>
      <c r="B18" s="86">
        <f>SUM(B19)</f>
        <v>106.45</v>
      </c>
      <c r="C18" s="86">
        <f>SUM(C19)</f>
        <v>930</v>
      </c>
      <c r="D18" s="86">
        <f>SUM(D19)</f>
        <v>930</v>
      </c>
      <c r="E18" s="86">
        <f>SUM(E19)</f>
        <v>140.24</v>
      </c>
      <c r="F18" s="87">
        <f>E18/B18</f>
        <v>1.317426021606388</v>
      </c>
      <c r="G18" s="87">
        <f>E18/D18</f>
        <v>0.15079569892473119</v>
      </c>
    </row>
    <row r="19" spans="1:7" ht="12" x14ac:dyDescent="0.2">
      <c r="A19" s="11" t="s">
        <v>45</v>
      </c>
      <c r="B19" s="12">
        <f>SUM(B20:B21)</f>
        <v>106.45</v>
      </c>
      <c r="C19" s="12">
        <f>SUM(C20:C21)</f>
        <v>930</v>
      </c>
      <c r="D19" s="12">
        <f>SUM(D20:D21)</f>
        <v>930</v>
      </c>
      <c r="E19" s="12">
        <f>SUM(E20:E21)</f>
        <v>140.24</v>
      </c>
      <c r="F19" s="76">
        <f t="shared" si="1"/>
        <v>1.317426021606388</v>
      </c>
      <c r="G19" s="76">
        <f t="shared" si="0"/>
        <v>0.15079569892473119</v>
      </c>
    </row>
    <row r="20" spans="1:7" ht="22.5" x14ac:dyDescent="0.2">
      <c r="A20" s="13" t="s">
        <v>46</v>
      </c>
      <c r="B20" s="14">
        <v>87.06</v>
      </c>
      <c r="C20" s="14">
        <v>265</v>
      </c>
      <c r="D20" s="14">
        <v>265</v>
      </c>
      <c r="E20" s="14">
        <v>140.24</v>
      </c>
      <c r="F20" s="76">
        <f t="shared" si="1"/>
        <v>1.6108430967149092</v>
      </c>
      <c r="G20" s="76">
        <f t="shared" si="0"/>
        <v>0.52920754716981133</v>
      </c>
    </row>
    <row r="21" spans="1:7" ht="22.5" x14ac:dyDescent="0.2">
      <c r="A21" s="13" t="s">
        <v>47</v>
      </c>
      <c r="B21" s="14">
        <v>19.39</v>
      </c>
      <c r="C21" s="14">
        <v>665</v>
      </c>
      <c r="D21" s="14">
        <v>665</v>
      </c>
      <c r="E21" s="14"/>
      <c r="F21" s="76">
        <f t="shared" si="1"/>
        <v>0</v>
      </c>
      <c r="G21" s="76">
        <f t="shared" si="0"/>
        <v>0</v>
      </c>
    </row>
    <row r="22" spans="1:7" ht="38.25" x14ac:dyDescent="0.2">
      <c r="A22" s="46" t="s">
        <v>158</v>
      </c>
      <c r="B22" s="86">
        <f>SUM(B23)</f>
        <v>5740.01</v>
      </c>
      <c r="C22" s="86">
        <f>SUM(C23)</f>
        <v>13270</v>
      </c>
      <c r="D22" s="86">
        <f>SUM(D23)</f>
        <v>13270</v>
      </c>
      <c r="E22" s="86">
        <f>SUM(E23)</f>
        <v>0</v>
      </c>
      <c r="F22" s="87">
        <f>E22/B22</f>
        <v>0</v>
      </c>
      <c r="G22" s="87">
        <f>E22/D22</f>
        <v>0</v>
      </c>
    </row>
    <row r="23" spans="1:7" ht="12" x14ac:dyDescent="0.2">
      <c r="A23" s="11" t="s">
        <v>65</v>
      </c>
      <c r="B23" s="12">
        <f>+B24</f>
        <v>5740.01</v>
      </c>
      <c r="C23" s="12">
        <f>+C24</f>
        <v>13270</v>
      </c>
      <c r="D23" s="12">
        <f>+D24</f>
        <v>13270</v>
      </c>
      <c r="E23" s="12">
        <f>+E24</f>
        <v>0</v>
      </c>
      <c r="F23" s="76">
        <f t="shared" si="1"/>
        <v>0</v>
      </c>
      <c r="G23" s="76">
        <f t="shared" si="0"/>
        <v>0</v>
      </c>
    </row>
    <row r="24" spans="1:7" ht="12" x14ac:dyDescent="0.2">
      <c r="A24" s="13" t="s">
        <v>66</v>
      </c>
      <c r="B24" s="14">
        <v>5740.01</v>
      </c>
      <c r="C24" s="14">
        <v>13270</v>
      </c>
      <c r="D24" s="14">
        <v>13270</v>
      </c>
      <c r="E24" s="14"/>
      <c r="F24" s="76">
        <f t="shared" si="1"/>
        <v>0</v>
      </c>
      <c r="G24" s="76">
        <f t="shared" si="0"/>
        <v>0</v>
      </c>
    </row>
    <row r="25" spans="1:7" ht="38.25" x14ac:dyDescent="0.2">
      <c r="A25" s="46" t="s">
        <v>159</v>
      </c>
      <c r="B25" s="86">
        <f>B26+B28</f>
        <v>179510.24</v>
      </c>
      <c r="C25" s="86">
        <f>C26+C28</f>
        <v>946832.33</v>
      </c>
      <c r="D25" s="86">
        <f>D26+D28</f>
        <v>946832.33</v>
      </c>
      <c r="E25" s="86">
        <f>E26+E28</f>
        <v>69000.63</v>
      </c>
      <c r="F25" s="87">
        <f>E25/B25</f>
        <v>0.38438269593979713</v>
      </c>
      <c r="G25" s="87">
        <f>E25/D25</f>
        <v>7.2875236526830478E-2</v>
      </c>
    </row>
    <row r="26" spans="1:7" ht="22.5" x14ac:dyDescent="0.2">
      <c r="A26" s="11" t="s">
        <v>48</v>
      </c>
      <c r="B26" s="12">
        <f>+B27</f>
        <v>168626.97</v>
      </c>
      <c r="C26" s="12">
        <f>+C27</f>
        <v>930832.33</v>
      </c>
      <c r="D26" s="12">
        <f>+D27</f>
        <v>930832.33</v>
      </c>
      <c r="E26" s="12">
        <f>+E27</f>
        <v>57865.2</v>
      </c>
      <c r="F26" s="76">
        <f t="shared" si="1"/>
        <v>0.3431550718132455</v>
      </c>
      <c r="G26" s="76">
        <f t="shared" si="0"/>
        <v>6.2165008815282558E-2</v>
      </c>
    </row>
    <row r="27" spans="1:7" ht="12" x14ac:dyDescent="0.2">
      <c r="A27" s="13" t="s">
        <v>49</v>
      </c>
      <c r="B27" s="14">
        <v>168626.97</v>
      </c>
      <c r="C27" s="14">
        <v>930832.33</v>
      </c>
      <c r="D27" s="14">
        <v>930832.33</v>
      </c>
      <c r="E27" s="14">
        <v>57865.2</v>
      </c>
      <c r="F27" s="76">
        <f t="shared" si="1"/>
        <v>0.3431550718132455</v>
      </c>
      <c r="G27" s="76">
        <f t="shared" si="0"/>
        <v>6.2165008815282558E-2</v>
      </c>
    </row>
    <row r="28" spans="1:7" ht="33.75" x14ac:dyDescent="0.2">
      <c r="A28" s="11" t="s">
        <v>63</v>
      </c>
      <c r="B28" s="12">
        <f>SUM(B29:B29)</f>
        <v>10883.27</v>
      </c>
      <c r="C28" s="12">
        <f>SUM(C29:C29)</f>
        <v>16000</v>
      </c>
      <c r="D28" s="12">
        <f>SUM(D29:D29)</f>
        <v>16000</v>
      </c>
      <c r="E28" s="12">
        <f>SUM(E29:E29)</f>
        <v>11135.43</v>
      </c>
      <c r="F28" s="76">
        <f t="shared" si="1"/>
        <v>1.023169506958846</v>
      </c>
      <c r="G28" s="76">
        <f t="shared" si="0"/>
        <v>0.69596437499999997</v>
      </c>
    </row>
    <row r="29" spans="1:7" ht="12" x14ac:dyDescent="0.2">
      <c r="A29" s="13" t="s">
        <v>64</v>
      </c>
      <c r="B29" s="14">
        <v>10883.27</v>
      </c>
      <c r="C29" s="14">
        <v>16000</v>
      </c>
      <c r="D29" s="14">
        <v>16000</v>
      </c>
      <c r="E29" s="14">
        <v>11135.43</v>
      </c>
      <c r="F29" s="76">
        <f t="shared" si="1"/>
        <v>1.023169506958846</v>
      </c>
      <c r="G29" s="76">
        <f t="shared" si="0"/>
        <v>0.69596437499999997</v>
      </c>
    </row>
    <row r="30" spans="1:7" ht="38.25" x14ac:dyDescent="0.2">
      <c r="A30" s="46" t="s">
        <v>160</v>
      </c>
      <c r="B30" s="86">
        <f>B31+B34</f>
        <v>3679717.14</v>
      </c>
      <c r="C30" s="86">
        <f>C31+C34</f>
        <v>9714854.5399999991</v>
      </c>
      <c r="D30" s="86">
        <f>D31+D34</f>
        <v>9714854.5399999991</v>
      </c>
      <c r="E30" s="86">
        <f>E31+E34</f>
        <v>4525639.34</v>
      </c>
      <c r="F30" s="87">
        <f>E30/B30</f>
        <v>1.2298878331718726</v>
      </c>
      <c r="G30" s="87">
        <f>E30/D30</f>
        <v>0.46584735997498533</v>
      </c>
    </row>
    <row r="31" spans="1:7" ht="12" x14ac:dyDescent="0.2">
      <c r="A31" s="11" t="s">
        <v>68</v>
      </c>
      <c r="B31" s="75">
        <f>SUM(B32:B33)</f>
        <v>364494.6</v>
      </c>
      <c r="C31" s="75">
        <f>SUM(C32:C33)</f>
        <v>1996166.54</v>
      </c>
      <c r="D31" s="75">
        <f>SUM(D32:D33)</f>
        <v>1996166.54</v>
      </c>
      <c r="E31" s="12">
        <f>SUM(E32:E33)</f>
        <v>781443.25</v>
      </c>
      <c r="F31" s="76">
        <f t="shared" si="1"/>
        <v>2.1439089906956097</v>
      </c>
      <c r="G31" s="76">
        <f t="shared" si="0"/>
        <v>0.39147197107111115</v>
      </c>
    </row>
    <row r="32" spans="1:7" ht="22.5" x14ac:dyDescent="0.2">
      <c r="A32" s="13" t="s">
        <v>150</v>
      </c>
      <c r="B32" s="59">
        <v>346623.74</v>
      </c>
      <c r="C32" s="59">
        <v>1146986.54</v>
      </c>
      <c r="D32" s="59">
        <v>1146986.54</v>
      </c>
      <c r="E32" s="14">
        <v>770443.25</v>
      </c>
      <c r="F32" s="76">
        <f t="shared" si="1"/>
        <v>2.2227076829763592</v>
      </c>
      <c r="G32" s="76">
        <f t="shared" si="0"/>
        <v>0.67171080316252008</v>
      </c>
    </row>
    <row r="33" spans="1:7" ht="30" customHeight="1" x14ac:dyDescent="0.2">
      <c r="A33" s="13" t="s">
        <v>70</v>
      </c>
      <c r="B33" s="59">
        <v>17870.86</v>
      </c>
      <c r="C33" s="59">
        <v>849180</v>
      </c>
      <c r="D33" s="59">
        <v>849180</v>
      </c>
      <c r="E33" s="14">
        <v>11000</v>
      </c>
      <c r="F33" s="76">
        <f t="shared" si="1"/>
        <v>0.61552717664398915</v>
      </c>
      <c r="G33" s="76">
        <f t="shared" si="0"/>
        <v>1.2953672955086083E-2</v>
      </c>
    </row>
    <row r="34" spans="1:7" ht="22.5" x14ac:dyDescent="0.2">
      <c r="A34" s="11" t="s">
        <v>54</v>
      </c>
      <c r="B34" s="12">
        <f>SUM(B35)</f>
        <v>3315222.54</v>
      </c>
      <c r="C34" s="12">
        <f>SUM(C35)</f>
        <v>7718688</v>
      </c>
      <c r="D34" s="12">
        <f>SUM(D35)</f>
        <v>7718688</v>
      </c>
      <c r="E34" s="12">
        <f>SUM(E35)</f>
        <v>3744196.09</v>
      </c>
      <c r="F34" s="76">
        <f t="shared" si="1"/>
        <v>1.1293950993709159</v>
      </c>
      <c r="G34" s="76">
        <f t="shared" si="0"/>
        <v>0.48508193231803121</v>
      </c>
    </row>
    <row r="35" spans="1:7" ht="22.5" x14ac:dyDescent="0.2">
      <c r="A35" s="13" t="s">
        <v>55</v>
      </c>
      <c r="B35" s="14">
        <v>3315222.54</v>
      </c>
      <c r="C35" s="14">
        <v>7718688</v>
      </c>
      <c r="D35" s="14">
        <v>7718688</v>
      </c>
      <c r="E35" s="14">
        <v>3744196.09</v>
      </c>
      <c r="F35" s="76">
        <f t="shared" si="1"/>
        <v>1.1293950993709159</v>
      </c>
      <c r="G35" s="76">
        <f t="shared" si="0"/>
        <v>0.48508193231803121</v>
      </c>
    </row>
    <row r="36" spans="1:7" ht="25.5" x14ac:dyDescent="0.2">
      <c r="A36" s="46" t="s">
        <v>161</v>
      </c>
      <c r="B36" s="86">
        <f t="shared" ref="B36:E37" si="2">SUM(B37)</f>
        <v>195.77</v>
      </c>
      <c r="C36" s="86">
        <f t="shared" si="2"/>
        <v>1000</v>
      </c>
      <c r="D36" s="86">
        <f t="shared" si="2"/>
        <v>1000</v>
      </c>
      <c r="E36" s="86">
        <f t="shared" si="2"/>
        <v>647.44000000000005</v>
      </c>
      <c r="F36" s="88">
        <f>E36/B36</f>
        <v>3.3071461408796039</v>
      </c>
      <c r="G36" s="88">
        <f>E36/D36</f>
        <v>0.64744000000000002</v>
      </c>
    </row>
    <row r="37" spans="1:7" ht="12" x14ac:dyDescent="0.2">
      <c r="A37" s="11" t="s">
        <v>50</v>
      </c>
      <c r="B37" s="12">
        <f t="shared" si="2"/>
        <v>195.77</v>
      </c>
      <c r="C37" s="12">
        <f t="shared" si="2"/>
        <v>1000</v>
      </c>
      <c r="D37" s="12">
        <f t="shared" si="2"/>
        <v>1000</v>
      </c>
      <c r="E37" s="12">
        <f t="shared" si="2"/>
        <v>647.44000000000005</v>
      </c>
      <c r="F37" s="76">
        <f t="shared" si="1"/>
        <v>3.3071461408796039</v>
      </c>
      <c r="G37" s="76">
        <f t="shared" si="0"/>
        <v>0.64744000000000002</v>
      </c>
    </row>
    <row r="38" spans="1:7" ht="12" x14ac:dyDescent="0.2">
      <c r="A38" s="13" t="s">
        <v>51</v>
      </c>
      <c r="B38" s="16">
        <v>195.77</v>
      </c>
      <c r="C38" s="14">
        <v>1000</v>
      </c>
      <c r="D38" s="14">
        <v>1000</v>
      </c>
      <c r="E38" s="14">
        <v>647.44000000000005</v>
      </c>
      <c r="F38" s="76">
        <f t="shared" si="1"/>
        <v>3.3071461408796039</v>
      </c>
      <c r="G38" s="76">
        <f t="shared" si="0"/>
        <v>0.64744000000000002</v>
      </c>
    </row>
    <row r="39" spans="1:7" ht="25.5" x14ac:dyDescent="0.2">
      <c r="A39" s="46" t="s">
        <v>162</v>
      </c>
      <c r="B39" s="86">
        <f>SUM(B40)</f>
        <v>0</v>
      </c>
      <c r="C39" s="86">
        <f>SUM(C40)</f>
        <v>140</v>
      </c>
      <c r="D39" s="86">
        <f>SUM(D40)</f>
        <v>140</v>
      </c>
      <c r="E39" s="86">
        <f>SUM(E40)</f>
        <v>0</v>
      </c>
      <c r="F39" s="87"/>
      <c r="G39" s="87"/>
    </row>
    <row r="40" spans="1:7" ht="15.75" customHeight="1" x14ac:dyDescent="0.2">
      <c r="A40" s="11" t="s">
        <v>151</v>
      </c>
      <c r="B40" s="12">
        <f>B41</f>
        <v>0</v>
      </c>
      <c r="C40" s="12">
        <f>C41</f>
        <v>140</v>
      </c>
      <c r="D40" s="12">
        <f>D41</f>
        <v>140</v>
      </c>
      <c r="E40" s="12">
        <f>E41</f>
        <v>0</v>
      </c>
      <c r="F40" s="76" t="e">
        <f t="shared" si="1"/>
        <v>#DIV/0!</v>
      </c>
      <c r="G40" s="76"/>
    </row>
    <row r="41" spans="1:7" ht="12" x14ac:dyDescent="0.2">
      <c r="A41" s="13" t="s">
        <v>152</v>
      </c>
      <c r="B41" s="16"/>
      <c r="C41" s="14">
        <v>140</v>
      </c>
      <c r="D41" s="14">
        <v>140</v>
      </c>
      <c r="E41" s="14"/>
      <c r="F41" s="76" t="e">
        <f t="shared" si="1"/>
        <v>#DIV/0!</v>
      </c>
      <c r="G41" s="76">
        <f t="shared" si="0"/>
        <v>0</v>
      </c>
    </row>
    <row r="42" spans="1:7" ht="12" x14ac:dyDescent="0.2">
      <c r="A42" s="13"/>
      <c r="B42" s="16"/>
      <c r="C42" s="14"/>
      <c r="D42" s="14"/>
      <c r="E42" s="14"/>
      <c r="F42" s="76"/>
      <c r="G42" s="76"/>
    </row>
    <row r="43" spans="1:7" ht="12.75" x14ac:dyDescent="0.2">
      <c r="A43" s="46" t="s">
        <v>163</v>
      </c>
      <c r="B43" s="86">
        <f>SUM(B44)</f>
        <v>-189193.93</v>
      </c>
      <c r="C43" s="86">
        <f>SUM(C44)</f>
        <v>-14357.879999999997</v>
      </c>
      <c r="D43" s="86">
        <f>SUM(D44)</f>
        <v>-14357.879999999997</v>
      </c>
      <c r="E43" s="86">
        <f>SUM(E44)</f>
        <v>0</v>
      </c>
      <c r="F43" s="87"/>
      <c r="G43" s="87"/>
    </row>
    <row r="44" spans="1:7" ht="12" x14ac:dyDescent="0.2">
      <c r="A44" s="11" t="s">
        <v>71</v>
      </c>
      <c r="B44" s="12">
        <f>SUM(B45:B46)</f>
        <v>-189193.93</v>
      </c>
      <c r="C44" s="12">
        <f>SUM(C45:C46)</f>
        <v>-14357.879999999997</v>
      </c>
      <c r="D44" s="12">
        <f>SUM(D45:D46)</f>
        <v>-14357.879999999997</v>
      </c>
      <c r="E44" s="12">
        <f>SUM(E45:E46)</f>
        <v>0</v>
      </c>
      <c r="F44" s="76"/>
      <c r="G44" s="76"/>
    </row>
    <row r="45" spans="1:7" ht="12" x14ac:dyDescent="0.2">
      <c r="A45" s="13" t="s">
        <v>72</v>
      </c>
      <c r="B45" s="16"/>
      <c r="C45" s="14">
        <v>58565.62</v>
      </c>
      <c r="D45" s="14">
        <v>58565.62</v>
      </c>
      <c r="E45" s="14"/>
      <c r="F45" s="76"/>
      <c r="G45" s="76"/>
    </row>
    <row r="46" spans="1:7" ht="12" x14ac:dyDescent="0.2">
      <c r="A46" s="13" t="s">
        <v>73</v>
      </c>
      <c r="B46" s="59">
        <v>-189193.93</v>
      </c>
      <c r="C46" s="14">
        <v>-72923.5</v>
      </c>
      <c r="D46" s="14">
        <v>-72923.5</v>
      </c>
      <c r="E46" s="59"/>
      <c r="F46" s="76">
        <f>E46/B46</f>
        <v>0</v>
      </c>
      <c r="G46" s="76">
        <f t="shared" si="0"/>
        <v>0</v>
      </c>
    </row>
    <row r="47" spans="1:7" ht="25.5" x14ac:dyDescent="0.2">
      <c r="A47" s="58" t="s">
        <v>74</v>
      </c>
      <c r="B47" s="60">
        <f>B8+B44</f>
        <v>3958336.4699999997</v>
      </c>
      <c r="C47" s="60">
        <f>C8+C44</f>
        <v>11617154.999999998</v>
      </c>
      <c r="D47" s="60">
        <f>D8+D44</f>
        <v>11617154.999999998</v>
      </c>
      <c r="E47" s="60">
        <f>E8+E44</f>
        <v>4783877.2300000004</v>
      </c>
      <c r="F47" s="77"/>
      <c r="G47" s="77"/>
    </row>
    <row r="48" spans="1:7" ht="22.5" customHeight="1" x14ac:dyDescent="0.15"/>
    <row r="49" spans="1:5" ht="44.25" customHeight="1" x14ac:dyDescent="0.15">
      <c r="A49" s="212"/>
      <c r="B49" s="213"/>
      <c r="C49" s="213"/>
      <c r="D49" s="213"/>
      <c r="E49" s="213"/>
    </row>
  </sheetData>
  <mergeCells count="1">
    <mergeCell ref="A49:E49"/>
  </mergeCells>
  <pageMargins left="0.74803149606299213" right="0.55118110236220474" top="0.78740157480314965" bottom="0.59055118110236227" header="0.51181102362204722" footer="0.51181102362204722"/>
  <pageSetup paperSize="9" fitToHeight="0" orientation="landscape" verticalDpi="0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66"/>
  <sheetViews>
    <sheetView showGridLines="0" topLeftCell="A4" zoomScaleNormal="100" workbookViewId="0">
      <selection activeCell="A7" sqref="A7:G7"/>
    </sheetView>
  </sheetViews>
  <sheetFormatPr defaultColWidth="9.140625" defaultRowHeight="11.25" x14ac:dyDescent="0.15"/>
  <cols>
    <col min="1" max="1" width="51.42578125" style="20" customWidth="1"/>
    <col min="2" max="2" width="15.28515625" style="20" customWidth="1"/>
    <col min="3" max="3" width="13.85546875" style="20" customWidth="1"/>
    <col min="4" max="4" width="14.7109375" style="20" customWidth="1"/>
    <col min="5" max="5" width="14.140625" style="20" customWidth="1"/>
    <col min="6" max="6" width="8.28515625" style="78" bestFit="1" customWidth="1"/>
    <col min="7" max="7" width="8.28515625" style="20" bestFit="1" customWidth="1"/>
    <col min="8" max="8" width="14.140625" style="20" bestFit="1" customWidth="1"/>
    <col min="9" max="16384" width="9.140625" style="20"/>
  </cols>
  <sheetData>
    <row r="1" spans="1:8" ht="12" x14ac:dyDescent="0.2">
      <c r="A1" s="2" t="s">
        <v>14</v>
      </c>
    </row>
    <row r="2" spans="1:8" ht="12" x14ac:dyDescent="0.2">
      <c r="A2" s="3"/>
    </row>
    <row r="3" spans="1:8" ht="12" x14ac:dyDescent="0.2">
      <c r="A3" s="2" t="s">
        <v>156</v>
      </c>
    </row>
    <row r="4" spans="1:8" x14ac:dyDescent="0.15">
      <c r="A4" s="4" t="s">
        <v>94</v>
      </c>
    </row>
    <row r="6" spans="1:8" ht="21" x14ac:dyDescent="0.15">
      <c r="A6" s="83" t="s">
        <v>0</v>
      </c>
      <c r="B6" s="83" t="s">
        <v>83</v>
      </c>
      <c r="C6" s="83" t="s">
        <v>170</v>
      </c>
      <c r="D6" s="83" t="s">
        <v>153</v>
      </c>
      <c r="E6" s="83" t="s">
        <v>154</v>
      </c>
      <c r="F6" s="83" t="s">
        <v>11</v>
      </c>
      <c r="G6" s="83" t="s">
        <v>11</v>
      </c>
    </row>
    <row r="7" spans="1:8" ht="10.5" customHeight="1" x14ac:dyDescent="0.15">
      <c r="A7" s="7">
        <v>1</v>
      </c>
      <c r="B7" s="84">
        <v>2</v>
      </c>
      <c r="C7" s="7">
        <v>3</v>
      </c>
      <c r="D7" s="7">
        <v>4</v>
      </c>
      <c r="E7" s="7">
        <v>5</v>
      </c>
      <c r="F7" s="7" t="s">
        <v>12</v>
      </c>
      <c r="G7" s="7" t="s">
        <v>171</v>
      </c>
    </row>
    <row r="8" spans="1:8" ht="12" x14ac:dyDescent="0.2">
      <c r="A8" s="79" t="s">
        <v>1</v>
      </c>
      <c r="B8" s="80">
        <f>+B10++B14+B16+B20+B25+B32+B42+B51+B56+B63</f>
        <v>4669573.9299999988</v>
      </c>
      <c r="C8" s="80">
        <f>+C10++C14+C16+C20+C25+C32+C42+C51+C56+C63</f>
        <v>11617155</v>
      </c>
      <c r="D8" s="80">
        <f>+D10++D14+D16+D20+D25+D32+D42+D51+D56+D63</f>
        <v>11617155</v>
      </c>
      <c r="E8" s="80">
        <f>+E10++E14+E16+E20+E25+E32+E42+E51+E56+E63</f>
        <v>5208956.0099999988</v>
      </c>
      <c r="F8" s="82">
        <f t="shared" ref="F8:F41" si="0">+E8/B8*100</f>
        <v>111.55099133423508</v>
      </c>
      <c r="G8" s="82">
        <f>E8/D8*100</f>
        <v>44.838482485599954</v>
      </c>
    </row>
    <row r="9" spans="1:8" ht="12" x14ac:dyDescent="0.2">
      <c r="A9" s="90" t="s">
        <v>165</v>
      </c>
      <c r="B9" s="80">
        <f>B10+B14+B16</f>
        <v>3916160.48</v>
      </c>
      <c r="C9" s="80">
        <f>C10+C14+C16</f>
        <v>8738527</v>
      </c>
      <c r="D9" s="80">
        <f>D10+D14+D16</f>
        <v>8738527</v>
      </c>
      <c r="E9" s="80">
        <f>E10+E14+E16</f>
        <v>4330070.33</v>
      </c>
      <c r="F9" s="82">
        <f>+E9/B9*100</f>
        <v>110.56927702819779</v>
      </c>
      <c r="G9" s="82">
        <f>E9/D9*100</f>
        <v>49.551489970792559</v>
      </c>
      <c r="H9" s="17">
        <f>B9+B19+B50+B55</f>
        <v>4669573.93</v>
      </c>
    </row>
    <row r="10" spans="1:8" ht="12" x14ac:dyDescent="0.2">
      <c r="A10" s="11" t="s">
        <v>95</v>
      </c>
      <c r="B10" s="12">
        <f>SUM(B11:B13)</f>
        <v>3385939.29</v>
      </c>
      <c r="C10" s="12">
        <f>SUM(C11:C13)</f>
        <v>7514512.1299999999</v>
      </c>
      <c r="D10" s="12">
        <f>SUM(D11:D13)</f>
        <v>7514512.1299999999</v>
      </c>
      <c r="E10" s="12">
        <f>SUM(E11:E13)</f>
        <v>3726971.21</v>
      </c>
      <c r="F10" s="82">
        <f t="shared" si="0"/>
        <v>110.07200338786936</v>
      </c>
      <c r="G10" s="82">
        <f t="shared" ref="G10:G64" si="1">E10/D10*100</f>
        <v>49.596981753757582</v>
      </c>
    </row>
    <row r="11" spans="1:8" ht="12" x14ac:dyDescent="0.2">
      <c r="A11" s="13" t="s">
        <v>96</v>
      </c>
      <c r="B11" s="14">
        <v>2996330.21</v>
      </c>
      <c r="C11" s="14">
        <v>6671394.1299999999</v>
      </c>
      <c r="D11" s="14">
        <v>6671394.1299999999</v>
      </c>
      <c r="E11" s="81">
        <v>3303246.25</v>
      </c>
      <c r="F11" s="82">
        <f t="shared" si="0"/>
        <v>110.24306463205203</v>
      </c>
      <c r="G11" s="82">
        <f t="shared" si="1"/>
        <v>49.513582702990448</v>
      </c>
    </row>
    <row r="12" spans="1:8" ht="12" x14ac:dyDescent="0.2">
      <c r="A12" s="13" t="s">
        <v>97</v>
      </c>
      <c r="B12" s="14">
        <v>280020.08</v>
      </c>
      <c r="C12" s="14">
        <v>606853</v>
      </c>
      <c r="D12" s="14">
        <v>606853</v>
      </c>
      <c r="E12" s="81">
        <v>301436.39</v>
      </c>
      <c r="F12" s="82">
        <f t="shared" si="0"/>
        <v>107.64813366241451</v>
      </c>
      <c r="G12" s="82">
        <f t="shared" si="1"/>
        <v>49.672060614349775</v>
      </c>
    </row>
    <row r="13" spans="1:8" ht="12" x14ac:dyDescent="0.2">
      <c r="A13" s="13" t="s">
        <v>98</v>
      </c>
      <c r="B13" s="14">
        <v>109589</v>
      </c>
      <c r="C13" s="14">
        <v>236265</v>
      </c>
      <c r="D13" s="14">
        <v>236265</v>
      </c>
      <c r="E13" s="81">
        <v>122288.57</v>
      </c>
      <c r="F13" s="82">
        <f t="shared" si="0"/>
        <v>111.58836197063576</v>
      </c>
      <c r="G13" s="82">
        <f t="shared" si="1"/>
        <v>51.759071381711216</v>
      </c>
    </row>
    <row r="14" spans="1:8" ht="12" x14ac:dyDescent="0.2">
      <c r="A14" s="11" t="s">
        <v>99</v>
      </c>
      <c r="B14" s="12">
        <f>SUM(B15)</f>
        <v>82692.02</v>
      </c>
      <c r="C14" s="12">
        <f>SUM(C15)</f>
        <v>219576</v>
      </c>
      <c r="D14" s="12">
        <f>SUM(D15)</f>
        <v>219576</v>
      </c>
      <c r="E14" s="12">
        <f>SUM(E15)</f>
        <v>88128.61</v>
      </c>
      <c r="F14" s="82">
        <f t="shared" si="0"/>
        <v>106.57450380338997</v>
      </c>
      <c r="G14" s="82">
        <f t="shared" si="1"/>
        <v>40.135811746274641</v>
      </c>
    </row>
    <row r="15" spans="1:8" ht="12" x14ac:dyDescent="0.2">
      <c r="A15" s="13" t="s">
        <v>100</v>
      </c>
      <c r="B15" s="14">
        <v>82692.02</v>
      </c>
      <c r="C15" s="14">
        <v>219576</v>
      </c>
      <c r="D15" s="14">
        <v>219576</v>
      </c>
      <c r="E15" s="81">
        <v>88128.61</v>
      </c>
      <c r="F15" s="82">
        <f t="shared" si="0"/>
        <v>106.57450380338997</v>
      </c>
      <c r="G15" s="82">
        <f t="shared" si="1"/>
        <v>40.135811746274641</v>
      </c>
    </row>
    <row r="16" spans="1:8" ht="12" x14ac:dyDescent="0.2">
      <c r="A16" s="11" t="s">
        <v>101</v>
      </c>
      <c r="B16" s="12">
        <f>SUM(B17:B18)</f>
        <v>447529.17000000004</v>
      </c>
      <c r="C16" s="12">
        <f>SUM(C17:C18)</f>
        <v>1004438.87</v>
      </c>
      <c r="D16" s="12">
        <f>SUM(D17:D18)</f>
        <v>1004438.87</v>
      </c>
      <c r="E16" s="12">
        <f>SUM(E17:E18)</f>
        <v>514970.51</v>
      </c>
      <c r="F16" s="82">
        <f t="shared" si="0"/>
        <v>115.06970819354633</v>
      </c>
      <c r="G16" s="82">
        <f t="shared" si="1"/>
        <v>51.269472476707321</v>
      </c>
    </row>
    <row r="17" spans="1:7" ht="12" x14ac:dyDescent="0.2">
      <c r="A17" s="13" t="s">
        <v>102</v>
      </c>
      <c r="B17" s="14">
        <v>446844.39</v>
      </c>
      <c r="C17" s="14">
        <v>1002188.87</v>
      </c>
      <c r="D17" s="14">
        <v>1002188.87</v>
      </c>
      <c r="E17" s="81">
        <v>514252.14</v>
      </c>
      <c r="F17" s="82">
        <f t="shared" si="0"/>
        <v>115.0852850586308</v>
      </c>
      <c r="G17" s="82">
        <f t="shared" si="1"/>
        <v>51.312896739713345</v>
      </c>
    </row>
    <row r="18" spans="1:7" ht="12" x14ac:dyDescent="0.2">
      <c r="A18" s="13" t="s">
        <v>103</v>
      </c>
      <c r="B18" s="14">
        <v>684.78</v>
      </c>
      <c r="C18" s="14">
        <v>2250</v>
      </c>
      <c r="D18" s="14">
        <v>2250</v>
      </c>
      <c r="E18" s="81">
        <v>718.37</v>
      </c>
      <c r="F18" s="82">
        <f t="shared" si="0"/>
        <v>104.90522503577793</v>
      </c>
      <c r="G18" s="82">
        <f t="shared" si="1"/>
        <v>31.927555555555553</v>
      </c>
    </row>
    <row r="19" spans="1:7" ht="12.75" x14ac:dyDescent="0.2">
      <c r="A19" s="90" t="s">
        <v>166</v>
      </c>
      <c r="B19" s="60">
        <f>B20+B25+B32+B42</f>
        <v>712231.23</v>
      </c>
      <c r="C19" s="60">
        <f>C20+C25+C32+C42</f>
        <v>1883637</v>
      </c>
      <c r="D19" s="60">
        <f>D20+D25+D32+D42</f>
        <v>1883637</v>
      </c>
      <c r="E19" s="60">
        <f>E20+E25+E32+E42</f>
        <v>805287.8899999999</v>
      </c>
      <c r="F19" s="82">
        <f>+E19/B19*100</f>
        <v>113.06551244600715</v>
      </c>
      <c r="G19" s="82">
        <f>E19/D19*100</f>
        <v>42.751755778846977</v>
      </c>
    </row>
    <row r="20" spans="1:7" ht="12" x14ac:dyDescent="0.2">
      <c r="A20" s="11" t="s">
        <v>104</v>
      </c>
      <c r="B20" s="12">
        <f>SUM(B21:B24)</f>
        <v>97897.51999999999</v>
      </c>
      <c r="C20" s="12">
        <f>SUM(C21:C24)</f>
        <v>261941</v>
      </c>
      <c r="D20" s="12">
        <f>SUM(D21:D24)</f>
        <v>261941</v>
      </c>
      <c r="E20" s="12">
        <f>SUM(E21:E24)</f>
        <v>103612.59999999999</v>
      </c>
      <c r="F20" s="82">
        <f t="shared" si="0"/>
        <v>105.83781897641533</v>
      </c>
      <c r="G20" s="82">
        <f t="shared" si="1"/>
        <v>39.55570147475958</v>
      </c>
    </row>
    <row r="21" spans="1:7" ht="12" x14ac:dyDescent="0.2">
      <c r="A21" s="13" t="s">
        <v>105</v>
      </c>
      <c r="B21" s="14">
        <v>6199.09</v>
      </c>
      <c r="C21" s="14">
        <v>22457</v>
      </c>
      <c r="D21" s="14">
        <v>22457</v>
      </c>
      <c r="E21" s="81">
        <v>7620.38</v>
      </c>
      <c r="F21" s="82">
        <f t="shared" si="0"/>
        <v>122.92739740832927</v>
      </c>
      <c r="G21" s="82">
        <f t="shared" si="1"/>
        <v>33.933205681969987</v>
      </c>
    </row>
    <row r="22" spans="1:7" ht="10.5" customHeight="1" x14ac:dyDescent="0.2">
      <c r="A22" s="13" t="s">
        <v>106</v>
      </c>
      <c r="B22" s="14">
        <v>80727.199999999997</v>
      </c>
      <c r="C22" s="14">
        <v>194687</v>
      </c>
      <c r="D22" s="14">
        <v>194687</v>
      </c>
      <c r="E22" s="81">
        <v>86854.76</v>
      </c>
      <c r="F22" s="82">
        <f t="shared" si="0"/>
        <v>107.5904527841917</v>
      </c>
      <c r="G22" s="82">
        <f t="shared" si="1"/>
        <v>44.612511364395154</v>
      </c>
    </row>
    <row r="23" spans="1:7" ht="12" x14ac:dyDescent="0.2">
      <c r="A23" s="13" t="s">
        <v>107</v>
      </c>
      <c r="B23" s="14">
        <v>9949.26</v>
      </c>
      <c r="C23" s="14">
        <v>39601</v>
      </c>
      <c r="D23" s="14">
        <v>39601</v>
      </c>
      <c r="E23" s="81">
        <v>7608.81</v>
      </c>
      <c r="F23" s="82">
        <f t="shared" si="0"/>
        <v>76.476139934025241</v>
      </c>
      <c r="G23" s="82">
        <f t="shared" si="1"/>
        <v>19.213681472690084</v>
      </c>
    </row>
    <row r="24" spans="1:7" ht="12" x14ac:dyDescent="0.2">
      <c r="A24" s="13" t="s">
        <v>108</v>
      </c>
      <c r="B24" s="14">
        <v>1021.97</v>
      </c>
      <c r="C24" s="14">
        <v>5196</v>
      </c>
      <c r="D24" s="14">
        <v>5196</v>
      </c>
      <c r="E24" s="81">
        <v>1528.65</v>
      </c>
      <c r="F24" s="82">
        <f t="shared" si="0"/>
        <v>149.57875475796746</v>
      </c>
      <c r="G24" s="82">
        <f t="shared" si="1"/>
        <v>29.419745958429562</v>
      </c>
    </row>
    <row r="25" spans="1:7" ht="12" x14ac:dyDescent="0.2">
      <c r="A25" s="11" t="s">
        <v>109</v>
      </c>
      <c r="B25" s="12">
        <f>SUM(B26:B31)</f>
        <v>273469.59000000003</v>
      </c>
      <c r="C25" s="12">
        <f>SUM(C26:C31)</f>
        <v>763358</v>
      </c>
      <c r="D25" s="12">
        <f>SUM(D26:D31)</f>
        <v>763358</v>
      </c>
      <c r="E25" s="12">
        <f>SUM(E26:E31)</f>
        <v>341988.81</v>
      </c>
      <c r="F25" s="82">
        <f t="shared" si="0"/>
        <v>125.05551714177798</v>
      </c>
      <c r="G25" s="82">
        <f t="shared" si="1"/>
        <v>44.800579806591401</v>
      </c>
    </row>
    <row r="26" spans="1:7" ht="12" x14ac:dyDescent="0.2">
      <c r="A26" s="13" t="s">
        <v>110</v>
      </c>
      <c r="B26" s="14">
        <v>20940.84</v>
      </c>
      <c r="C26" s="14">
        <v>47650</v>
      </c>
      <c r="D26" s="14">
        <v>47650</v>
      </c>
      <c r="E26" s="81">
        <v>26396.26</v>
      </c>
      <c r="F26" s="82">
        <f t="shared" si="0"/>
        <v>126.05158150293873</v>
      </c>
      <c r="G26" s="82">
        <f t="shared" si="1"/>
        <v>55.396138509968516</v>
      </c>
    </row>
    <row r="27" spans="1:7" ht="12" x14ac:dyDescent="0.2">
      <c r="A27" s="13" t="s">
        <v>111</v>
      </c>
      <c r="B27" s="14">
        <v>53603.75</v>
      </c>
      <c r="C27" s="14">
        <v>193973</v>
      </c>
      <c r="D27" s="14">
        <v>193973</v>
      </c>
      <c r="E27" s="81">
        <v>73857.33</v>
      </c>
      <c r="F27" s="82">
        <f t="shared" si="0"/>
        <v>137.78388638854557</v>
      </c>
      <c r="G27" s="82">
        <f t="shared" si="1"/>
        <v>38.076087909141989</v>
      </c>
    </row>
    <row r="28" spans="1:7" ht="12" x14ac:dyDescent="0.2">
      <c r="A28" s="13" t="s">
        <v>112</v>
      </c>
      <c r="B28" s="14">
        <v>159203.64000000001</v>
      </c>
      <c r="C28" s="14">
        <v>376940</v>
      </c>
      <c r="D28" s="14">
        <v>376940</v>
      </c>
      <c r="E28" s="81">
        <v>195950.52</v>
      </c>
      <c r="F28" s="82">
        <f t="shared" si="0"/>
        <v>123.08168330824596</v>
      </c>
      <c r="G28" s="82">
        <f t="shared" si="1"/>
        <v>51.984538653366585</v>
      </c>
    </row>
    <row r="29" spans="1:7" ht="11.25" customHeight="1" x14ac:dyDescent="0.2">
      <c r="A29" s="13" t="s">
        <v>113</v>
      </c>
      <c r="B29" s="14">
        <v>777.94</v>
      </c>
      <c r="C29" s="14">
        <v>32475</v>
      </c>
      <c r="D29" s="14">
        <v>32475</v>
      </c>
      <c r="E29" s="81">
        <v>11827.7</v>
      </c>
      <c r="F29" s="82">
        <f t="shared" si="0"/>
        <v>1520.3871763889247</v>
      </c>
      <c r="G29" s="82">
        <f t="shared" si="1"/>
        <v>36.420939183987684</v>
      </c>
    </row>
    <row r="30" spans="1:7" ht="12" x14ac:dyDescent="0.2">
      <c r="A30" s="13" t="s">
        <v>114</v>
      </c>
      <c r="B30" s="14">
        <v>11049.13</v>
      </c>
      <c r="C30" s="14">
        <v>43900</v>
      </c>
      <c r="D30" s="14">
        <v>43900</v>
      </c>
      <c r="E30" s="81">
        <v>19596.09</v>
      </c>
      <c r="F30" s="82">
        <f t="shared" si="0"/>
        <v>177.35414462496144</v>
      </c>
      <c r="G30" s="82">
        <f t="shared" si="1"/>
        <v>44.638018223234624</v>
      </c>
    </row>
    <row r="31" spans="1:7" ht="12" x14ac:dyDescent="0.2">
      <c r="A31" s="13" t="s">
        <v>115</v>
      </c>
      <c r="B31" s="14">
        <v>27894.29</v>
      </c>
      <c r="C31" s="14">
        <v>68420</v>
      </c>
      <c r="D31" s="14">
        <v>68420</v>
      </c>
      <c r="E31" s="81">
        <v>14360.91</v>
      </c>
      <c r="F31" s="82">
        <f t="shared" si="0"/>
        <v>51.483332251869463</v>
      </c>
      <c r="G31" s="82">
        <f t="shared" si="1"/>
        <v>20.9893452206957</v>
      </c>
    </row>
    <row r="32" spans="1:7" ht="12" x14ac:dyDescent="0.2">
      <c r="A32" s="11" t="s">
        <v>116</v>
      </c>
      <c r="B32" s="12">
        <f>SUM(B33:B41)</f>
        <v>281624.02</v>
      </c>
      <c r="C32" s="12">
        <f>SUM(C33:C41)</f>
        <v>680263</v>
      </c>
      <c r="D32" s="12">
        <f>SUM(D33:D41)</f>
        <v>680263</v>
      </c>
      <c r="E32" s="12">
        <f>SUM(E33:E41)</f>
        <v>293835.01</v>
      </c>
      <c r="F32" s="82">
        <f t="shared" si="0"/>
        <v>104.33591921598165</v>
      </c>
      <c r="G32" s="82">
        <f t="shared" si="1"/>
        <v>43.194324842009635</v>
      </c>
    </row>
    <row r="33" spans="1:7" ht="12" x14ac:dyDescent="0.2">
      <c r="A33" s="13" t="s">
        <v>117</v>
      </c>
      <c r="B33" s="14">
        <v>49322.91</v>
      </c>
      <c r="C33" s="14">
        <v>90862</v>
      </c>
      <c r="D33" s="14">
        <v>90862</v>
      </c>
      <c r="E33" s="81">
        <v>47347.6</v>
      </c>
      <c r="F33" s="82">
        <f t="shared" si="0"/>
        <v>95.995147082765385</v>
      </c>
      <c r="G33" s="82">
        <f t="shared" si="1"/>
        <v>52.10935264466994</v>
      </c>
    </row>
    <row r="34" spans="1:7" ht="12" x14ac:dyDescent="0.2">
      <c r="A34" s="13" t="s">
        <v>118</v>
      </c>
      <c r="B34" s="14">
        <v>53120.94</v>
      </c>
      <c r="C34" s="14">
        <v>142695</v>
      </c>
      <c r="D34" s="14">
        <v>142695</v>
      </c>
      <c r="E34" s="81">
        <v>53459.91</v>
      </c>
      <c r="F34" s="82">
        <f t="shared" si="0"/>
        <v>100.6381099430846</v>
      </c>
      <c r="G34" s="82">
        <f t="shared" si="1"/>
        <v>37.464459161147907</v>
      </c>
    </row>
    <row r="35" spans="1:7" ht="12" x14ac:dyDescent="0.2">
      <c r="A35" s="13" t="s">
        <v>119</v>
      </c>
      <c r="B35" s="14">
        <v>6344.75</v>
      </c>
      <c r="C35" s="14">
        <v>15519</v>
      </c>
      <c r="D35" s="14">
        <v>15519</v>
      </c>
      <c r="E35" s="81">
        <v>5148.9799999999996</v>
      </c>
      <c r="F35" s="82">
        <f t="shared" si="0"/>
        <v>81.153394538791915</v>
      </c>
      <c r="G35" s="82">
        <f t="shared" si="1"/>
        <v>33.178555319286033</v>
      </c>
    </row>
    <row r="36" spans="1:7" ht="12" x14ac:dyDescent="0.2">
      <c r="A36" s="13" t="s">
        <v>120</v>
      </c>
      <c r="B36" s="14">
        <v>18654.419999999998</v>
      </c>
      <c r="C36" s="14">
        <v>42470</v>
      </c>
      <c r="D36" s="14">
        <v>42470</v>
      </c>
      <c r="E36" s="81">
        <v>16727.12</v>
      </c>
      <c r="F36" s="82">
        <f t="shared" si="0"/>
        <v>89.668400304056632</v>
      </c>
      <c r="G36" s="82">
        <f t="shared" si="1"/>
        <v>39.385731104308924</v>
      </c>
    </row>
    <row r="37" spans="1:7" ht="12" x14ac:dyDescent="0.2">
      <c r="A37" s="13" t="s">
        <v>121</v>
      </c>
      <c r="B37" s="14">
        <v>13158.3</v>
      </c>
      <c r="C37" s="14">
        <v>42865</v>
      </c>
      <c r="D37" s="14">
        <v>42865</v>
      </c>
      <c r="E37" s="81">
        <v>12632.75</v>
      </c>
      <c r="F37" s="82">
        <f t="shared" si="0"/>
        <v>96.005943016955086</v>
      </c>
      <c r="G37" s="82">
        <f t="shared" si="1"/>
        <v>29.471013647497955</v>
      </c>
    </row>
    <row r="38" spans="1:7" ht="12" x14ac:dyDescent="0.2">
      <c r="A38" s="13" t="s">
        <v>122</v>
      </c>
      <c r="B38" s="14">
        <v>877.22</v>
      </c>
      <c r="C38" s="14">
        <v>2655</v>
      </c>
      <c r="D38" s="14">
        <v>2655</v>
      </c>
      <c r="E38" s="81">
        <v>815.72</v>
      </c>
      <c r="F38" s="82">
        <f t="shared" si="0"/>
        <v>92.989215932149293</v>
      </c>
      <c r="G38" s="82">
        <f t="shared" si="1"/>
        <v>30.723917137476459</v>
      </c>
    </row>
    <row r="39" spans="1:7" ht="12" x14ac:dyDescent="0.2">
      <c r="A39" s="13" t="s">
        <v>123</v>
      </c>
      <c r="B39" s="14">
        <v>86600.79</v>
      </c>
      <c r="C39" s="14">
        <v>215937</v>
      </c>
      <c r="D39" s="14">
        <v>215937</v>
      </c>
      <c r="E39" s="81">
        <v>97688.62</v>
      </c>
      <c r="F39" s="82">
        <f t="shared" si="0"/>
        <v>112.80338204766956</v>
      </c>
      <c r="G39" s="82">
        <f t="shared" si="1"/>
        <v>45.239407790235113</v>
      </c>
    </row>
    <row r="40" spans="1:7" ht="12" x14ac:dyDescent="0.2">
      <c r="A40" s="13" t="s">
        <v>124</v>
      </c>
      <c r="B40" s="14">
        <v>17391.12</v>
      </c>
      <c r="C40" s="14">
        <v>42470</v>
      </c>
      <c r="D40" s="14">
        <v>42470</v>
      </c>
      <c r="E40" s="81">
        <v>20614.36</v>
      </c>
      <c r="F40" s="82">
        <f t="shared" si="0"/>
        <v>118.53382645856047</v>
      </c>
      <c r="G40" s="82">
        <f t="shared" si="1"/>
        <v>48.538639039321872</v>
      </c>
    </row>
    <row r="41" spans="1:7" ht="12" x14ac:dyDescent="0.2">
      <c r="A41" s="13" t="s">
        <v>125</v>
      </c>
      <c r="B41" s="14">
        <v>36153.57</v>
      </c>
      <c r="C41" s="14">
        <v>84790</v>
      </c>
      <c r="D41" s="14">
        <v>84790</v>
      </c>
      <c r="E41" s="81">
        <v>39399.949999999997</v>
      </c>
      <c r="F41" s="82">
        <f t="shared" si="0"/>
        <v>108.97941752363597</v>
      </c>
      <c r="G41" s="82">
        <f t="shared" si="1"/>
        <v>46.467684868498637</v>
      </c>
    </row>
    <row r="42" spans="1:7" ht="11.25" customHeight="1" x14ac:dyDescent="0.2">
      <c r="A42" s="11" t="s">
        <v>126</v>
      </c>
      <c r="B42" s="12">
        <f>SUM(B43:B49)</f>
        <v>59240.099999999991</v>
      </c>
      <c r="C42" s="12">
        <f>SUM(C43:C49)</f>
        <v>178075</v>
      </c>
      <c r="D42" s="12">
        <f>SUM(D43:D49)</f>
        <v>178075</v>
      </c>
      <c r="E42" s="12">
        <f>SUM(E43:E49)</f>
        <v>65851.47</v>
      </c>
      <c r="F42" s="82">
        <f t="shared" ref="F42:F60" si="2">+E42/B42*100</f>
        <v>111.16029513792181</v>
      </c>
      <c r="G42" s="82">
        <f t="shared" si="1"/>
        <v>36.979626561841918</v>
      </c>
    </row>
    <row r="43" spans="1:7" ht="22.5" x14ac:dyDescent="0.2">
      <c r="A43" s="13" t="s">
        <v>127</v>
      </c>
      <c r="B43" s="14">
        <v>3627.31</v>
      </c>
      <c r="C43" s="14">
        <v>9300</v>
      </c>
      <c r="D43" s="14">
        <v>9300</v>
      </c>
      <c r="E43" s="81">
        <v>4455.3</v>
      </c>
      <c r="F43" s="82">
        <f t="shared" si="2"/>
        <v>122.82655742133979</v>
      </c>
      <c r="G43" s="82">
        <f t="shared" si="1"/>
        <v>47.906451612903226</v>
      </c>
    </row>
    <row r="44" spans="1:7" ht="12" x14ac:dyDescent="0.2">
      <c r="A44" s="13" t="s">
        <v>128</v>
      </c>
      <c r="B44" s="14">
        <v>13057.38</v>
      </c>
      <c r="C44" s="14">
        <v>31855</v>
      </c>
      <c r="D44" s="14">
        <v>31855</v>
      </c>
      <c r="E44" s="81">
        <v>12880.09</v>
      </c>
      <c r="F44" s="82">
        <f t="shared" si="2"/>
        <v>98.642223784557089</v>
      </c>
      <c r="G44" s="82">
        <f t="shared" si="1"/>
        <v>40.433495526604929</v>
      </c>
    </row>
    <row r="45" spans="1:7" ht="12" x14ac:dyDescent="0.2">
      <c r="A45" s="13" t="s">
        <v>129</v>
      </c>
      <c r="B45" s="14">
        <v>376.73</v>
      </c>
      <c r="C45" s="14">
        <v>1330</v>
      </c>
      <c r="D45" s="14">
        <v>1330</v>
      </c>
      <c r="E45" s="81">
        <v>751.5</v>
      </c>
      <c r="F45" s="82">
        <f t="shared" si="2"/>
        <v>199.47973349613781</v>
      </c>
      <c r="G45" s="82">
        <f t="shared" si="1"/>
        <v>56.503759398496243</v>
      </c>
    </row>
    <row r="46" spans="1:7" ht="12" x14ac:dyDescent="0.2">
      <c r="A46" s="13" t="s">
        <v>130</v>
      </c>
      <c r="B46" s="14">
        <v>4989.74</v>
      </c>
      <c r="C46" s="14">
        <v>11280</v>
      </c>
      <c r="D46" s="14">
        <v>11280</v>
      </c>
      <c r="E46" s="81">
        <v>4915.3599999999997</v>
      </c>
      <c r="F46" s="82">
        <f t="shared" si="2"/>
        <v>98.509341168076887</v>
      </c>
      <c r="G46" s="82">
        <f t="shared" si="1"/>
        <v>43.575886524822693</v>
      </c>
    </row>
    <row r="47" spans="1:7" ht="12" x14ac:dyDescent="0.2">
      <c r="A47" s="13" t="s">
        <v>131</v>
      </c>
      <c r="B47" s="14">
        <v>9281.74</v>
      </c>
      <c r="C47" s="14">
        <v>21270</v>
      </c>
      <c r="D47" s="14">
        <v>21270</v>
      </c>
      <c r="E47" s="81">
        <v>8646.7000000000007</v>
      </c>
      <c r="F47" s="82">
        <f t="shared" si="2"/>
        <v>93.158179393087948</v>
      </c>
      <c r="G47" s="82">
        <f t="shared" si="1"/>
        <v>40.652092148566062</v>
      </c>
    </row>
    <row r="48" spans="1:7" ht="12" x14ac:dyDescent="0.2">
      <c r="A48" s="13" t="s">
        <v>132</v>
      </c>
      <c r="B48" s="14">
        <v>27690.62</v>
      </c>
      <c r="C48" s="14">
        <v>101980</v>
      </c>
      <c r="D48" s="14">
        <v>101980</v>
      </c>
      <c r="E48" s="81">
        <v>33996.6</v>
      </c>
      <c r="F48" s="82">
        <f t="shared" si="2"/>
        <v>122.77298233120095</v>
      </c>
      <c r="G48" s="82">
        <f t="shared" si="1"/>
        <v>33.336536575799173</v>
      </c>
    </row>
    <row r="49" spans="1:7" ht="12" x14ac:dyDescent="0.2">
      <c r="A49" s="13" t="s">
        <v>133</v>
      </c>
      <c r="B49" s="14">
        <v>216.58</v>
      </c>
      <c r="C49" s="14">
        <v>1060</v>
      </c>
      <c r="D49" s="14">
        <v>1060</v>
      </c>
      <c r="E49" s="81">
        <v>205.92</v>
      </c>
      <c r="F49" s="82">
        <f t="shared" si="2"/>
        <v>95.078031212484987</v>
      </c>
      <c r="G49" s="82">
        <f t="shared" si="1"/>
        <v>19.426415094339621</v>
      </c>
    </row>
    <row r="50" spans="1:7" ht="12.75" x14ac:dyDescent="0.2">
      <c r="A50" s="90" t="s">
        <v>167</v>
      </c>
      <c r="B50" s="60">
        <f>SUM(B51)</f>
        <v>17153.579999999998</v>
      </c>
      <c r="C50" s="60">
        <f>SUM(C51)</f>
        <v>64547</v>
      </c>
      <c r="D50" s="60">
        <f>SUM(D51)</f>
        <v>64547</v>
      </c>
      <c r="E50" s="60">
        <f>SUM(E51)</f>
        <v>21702.73</v>
      </c>
      <c r="F50" s="82">
        <f>+E50/B50*100</f>
        <v>126.52011999827441</v>
      </c>
      <c r="G50" s="82">
        <f>E50/D50*100</f>
        <v>33.623142826157682</v>
      </c>
    </row>
    <row r="51" spans="1:7" ht="12" x14ac:dyDescent="0.2">
      <c r="A51" s="11" t="s">
        <v>134</v>
      </c>
      <c r="B51" s="12">
        <f>SUM(B52:B54)</f>
        <v>17153.579999999998</v>
      </c>
      <c r="C51" s="12">
        <f>SUM(C52:C54)</f>
        <v>64547</v>
      </c>
      <c r="D51" s="12">
        <f>SUM(D52:D54)</f>
        <v>64547</v>
      </c>
      <c r="E51" s="12">
        <f>SUM(E52:E54)</f>
        <v>21702.73</v>
      </c>
      <c r="F51" s="82">
        <f t="shared" si="2"/>
        <v>126.52011999827441</v>
      </c>
      <c r="G51" s="82">
        <f t="shared" si="1"/>
        <v>33.623142826157682</v>
      </c>
    </row>
    <row r="52" spans="1:7" ht="12" x14ac:dyDescent="0.2">
      <c r="A52" s="13" t="s">
        <v>135</v>
      </c>
      <c r="B52" s="14">
        <v>1122.83</v>
      </c>
      <c r="C52" s="14">
        <v>4247</v>
      </c>
      <c r="D52" s="14">
        <v>4247</v>
      </c>
      <c r="E52" s="81">
        <v>1734.94</v>
      </c>
      <c r="F52" s="82">
        <f t="shared" si="2"/>
        <v>154.51493102250564</v>
      </c>
      <c r="G52" s="82">
        <f t="shared" si="1"/>
        <v>40.850953614315991</v>
      </c>
    </row>
    <row r="53" spans="1:7" ht="22.5" x14ac:dyDescent="0.2">
      <c r="A53" s="13" t="s">
        <v>136</v>
      </c>
      <c r="B53" s="16">
        <v>16.010000000000002</v>
      </c>
      <c r="C53" s="14"/>
      <c r="D53" s="14"/>
      <c r="E53" s="81"/>
      <c r="F53" s="82">
        <f t="shared" si="2"/>
        <v>0</v>
      </c>
      <c r="G53" s="82"/>
    </row>
    <row r="54" spans="1:7" ht="12" x14ac:dyDescent="0.2">
      <c r="A54" s="13" t="s">
        <v>137</v>
      </c>
      <c r="B54" s="14">
        <v>16014.74</v>
      </c>
      <c r="C54" s="14">
        <v>60300</v>
      </c>
      <c r="D54" s="14">
        <v>60300</v>
      </c>
      <c r="E54" s="81">
        <v>19967.79</v>
      </c>
      <c r="F54" s="82">
        <f t="shared" si="2"/>
        <v>124.68382252849564</v>
      </c>
      <c r="G54" s="82">
        <f t="shared" si="1"/>
        <v>33.114079601990049</v>
      </c>
    </row>
    <row r="55" spans="1:7" ht="18.600000000000001" customHeight="1" x14ac:dyDescent="0.2">
      <c r="A55" s="90" t="s">
        <v>168</v>
      </c>
      <c r="B55" s="86">
        <f>B56+B63</f>
        <v>24028.639999999999</v>
      </c>
      <c r="C55" s="86">
        <f>C56+C63</f>
        <v>930444</v>
      </c>
      <c r="D55" s="86">
        <f>D56+D63</f>
        <v>930444</v>
      </c>
      <c r="E55" s="86">
        <f>E56+E63</f>
        <v>51895.06</v>
      </c>
      <c r="F55" s="82">
        <f>+E55/B55*100</f>
        <v>215.97169044939704</v>
      </c>
      <c r="G55" s="82">
        <f>E55/D55*100</f>
        <v>5.5774511953432988</v>
      </c>
    </row>
    <row r="56" spans="1:7" ht="12" x14ac:dyDescent="0.2">
      <c r="A56" s="11" t="s">
        <v>138</v>
      </c>
      <c r="B56" s="12">
        <f>SUM(B57:B62)</f>
        <v>24028.639999999999</v>
      </c>
      <c r="C56" s="12">
        <f>SUM(C57:C62)</f>
        <v>353100</v>
      </c>
      <c r="D56" s="12">
        <f>SUM(D57:D62)</f>
        <v>353100</v>
      </c>
      <c r="E56" s="12">
        <f>SUM(E57:E62)</f>
        <v>51895.06</v>
      </c>
      <c r="F56" s="82">
        <f t="shared" si="2"/>
        <v>215.97169044939704</v>
      </c>
      <c r="G56" s="82">
        <f t="shared" si="1"/>
        <v>14.696986689323138</v>
      </c>
    </row>
    <row r="57" spans="1:7" ht="12" x14ac:dyDescent="0.2">
      <c r="A57" s="13" t="s">
        <v>139</v>
      </c>
      <c r="B57" s="14">
        <v>5215.59</v>
      </c>
      <c r="C57" s="14">
        <v>41000</v>
      </c>
      <c r="D57" s="14">
        <v>41000</v>
      </c>
      <c r="E57" s="81">
        <v>8373.4699999999993</v>
      </c>
      <c r="F57" s="82">
        <f t="shared" si="2"/>
        <v>160.54693716338898</v>
      </c>
      <c r="G57" s="82">
        <f t="shared" si="1"/>
        <v>20.423097560975609</v>
      </c>
    </row>
    <row r="58" spans="1:7" ht="12" x14ac:dyDescent="0.2">
      <c r="A58" s="13" t="s">
        <v>140</v>
      </c>
      <c r="B58" s="14">
        <v>329.12</v>
      </c>
      <c r="C58" s="14">
        <v>8627</v>
      </c>
      <c r="D58" s="14">
        <v>8627</v>
      </c>
      <c r="E58" s="81">
        <v>6874.75</v>
      </c>
      <c r="F58" s="82">
        <f t="shared" si="2"/>
        <v>2088.8277831793876</v>
      </c>
      <c r="G58" s="82">
        <f t="shared" si="1"/>
        <v>79.688767821954329</v>
      </c>
    </row>
    <row r="59" spans="1:7" ht="12" x14ac:dyDescent="0.2">
      <c r="A59" s="13" t="s">
        <v>141</v>
      </c>
      <c r="B59" s="14">
        <v>1619.22</v>
      </c>
      <c r="C59" s="14">
        <v>2000</v>
      </c>
      <c r="D59" s="14">
        <v>2000</v>
      </c>
      <c r="E59" s="81">
        <v>861.85</v>
      </c>
      <c r="F59" s="82">
        <f t="shared" si="2"/>
        <v>53.22624473511938</v>
      </c>
      <c r="G59" s="82">
        <f t="shared" si="1"/>
        <v>43.092500000000001</v>
      </c>
    </row>
    <row r="60" spans="1:7" ht="12" x14ac:dyDescent="0.2">
      <c r="A60" s="13" t="s">
        <v>142</v>
      </c>
      <c r="B60" s="14">
        <v>16031.59</v>
      </c>
      <c r="C60" s="14">
        <v>296164</v>
      </c>
      <c r="D60" s="14">
        <v>296164</v>
      </c>
      <c r="E60" s="81">
        <v>35135.57</v>
      </c>
      <c r="F60" s="82">
        <f t="shared" si="2"/>
        <v>219.1645993940713</v>
      </c>
      <c r="G60" s="82">
        <f t="shared" si="1"/>
        <v>11.863551950946096</v>
      </c>
    </row>
    <row r="61" spans="1:7" ht="12" x14ac:dyDescent="0.2">
      <c r="A61" s="13" t="s">
        <v>143</v>
      </c>
      <c r="B61" s="14"/>
      <c r="C61" s="14">
        <v>664</v>
      </c>
      <c r="D61" s="14">
        <v>664</v>
      </c>
      <c r="E61" s="81">
        <v>410.64</v>
      </c>
      <c r="F61" s="82"/>
      <c r="G61" s="82">
        <f t="shared" si="1"/>
        <v>61.843373493975903</v>
      </c>
    </row>
    <row r="62" spans="1:7" ht="12" x14ac:dyDescent="0.2">
      <c r="A62" s="13" t="s">
        <v>144</v>
      </c>
      <c r="B62" s="14">
        <v>833.12</v>
      </c>
      <c r="C62" s="14">
        <v>4645</v>
      </c>
      <c r="D62" s="14">
        <v>4645</v>
      </c>
      <c r="E62" s="81">
        <v>238.78</v>
      </c>
      <c r="F62" s="82">
        <f>+E62/B62*100</f>
        <v>28.660937199923183</v>
      </c>
      <c r="G62" s="82">
        <f t="shared" si="1"/>
        <v>5.1405812701829925</v>
      </c>
    </row>
    <row r="63" spans="1:7" ht="12" x14ac:dyDescent="0.2">
      <c r="A63" s="11" t="s">
        <v>145</v>
      </c>
      <c r="B63" s="12">
        <f>SUM(B64)</f>
        <v>0</v>
      </c>
      <c r="C63" s="12">
        <f>SUM(C64)</f>
        <v>577344</v>
      </c>
      <c r="D63" s="12">
        <f>SUM(D64)</f>
        <v>577344</v>
      </c>
      <c r="E63" s="12">
        <f>SUM(E64)</f>
        <v>0</v>
      </c>
      <c r="F63" s="82"/>
      <c r="G63" s="82">
        <f t="shared" si="1"/>
        <v>0</v>
      </c>
    </row>
    <row r="64" spans="1:7" ht="12" x14ac:dyDescent="0.2">
      <c r="A64" s="13" t="s">
        <v>146</v>
      </c>
      <c r="B64" s="14"/>
      <c r="C64" s="14">
        <v>577344</v>
      </c>
      <c r="D64" s="14">
        <v>577344</v>
      </c>
      <c r="E64" s="81"/>
      <c r="F64" s="82"/>
      <c r="G64" s="82">
        <f t="shared" si="1"/>
        <v>0</v>
      </c>
    </row>
    <row r="66" spans="1:5" ht="22.5" customHeight="1" x14ac:dyDescent="0.15">
      <c r="A66" s="212"/>
      <c r="B66" s="213"/>
      <c r="C66" s="213"/>
      <c r="D66" s="213"/>
      <c r="E66" s="213"/>
    </row>
  </sheetData>
  <mergeCells count="1">
    <mergeCell ref="A66:E66"/>
  </mergeCells>
  <pageMargins left="0.74803149606299213" right="0.74803149606299213" top="0.98425196850393704" bottom="0.98425196850393704" header="0.51181102362204722" footer="0.51181102362204722"/>
  <pageSetup paperSize="9" scale="92" fitToHeight="0" orientation="landscape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SAŽETAK</vt:lpstr>
      <vt:lpstr>1. Račun prihoda i rashoda ek. </vt:lpstr>
      <vt:lpstr>2. Rashodi prema izv. financira</vt:lpstr>
      <vt:lpstr>3. RASHODI PREMA FUNKC.KLASIF. </vt:lpstr>
      <vt:lpstr>4. RAČUN FINANCIRANJA</vt:lpstr>
      <vt:lpstr>5. RAČUN FINANC. PREMA IZVORIMA</vt:lpstr>
      <vt:lpstr>6. POSEBNI DIO</vt:lpstr>
      <vt:lpstr>Prihodi po ekonomskoj klasifik</vt:lpstr>
      <vt:lpstr>Rashodi ekonomska klasifikac</vt:lpstr>
      <vt:lpstr>Prihodi-izvori-ekonom. klasif</vt:lpstr>
      <vt:lpstr>Prihodi-Rashodi-rezultat-izvori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Dolores Stankić</dc:creator>
  <cp:lastModifiedBy>Branka Filipović</cp:lastModifiedBy>
  <cp:lastPrinted>2024-07-24T08:35:07Z</cp:lastPrinted>
  <dcterms:created xsi:type="dcterms:W3CDTF">2022-02-09T12:26:31Z</dcterms:created>
  <dcterms:modified xsi:type="dcterms:W3CDTF">2025-07-28T09:09:44Z</dcterms:modified>
</cp:coreProperties>
</file>